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io\Desktop\PROPOSTA FINAL\"/>
    </mc:Choice>
  </mc:AlternateContent>
  <bookViews>
    <workbookView xWindow="0" yWindow="0" windowWidth="20490" windowHeight="7155" tabRatio="959"/>
  </bookViews>
  <sheets>
    <sheet name="Modelo de Proposta de Preços" sheetId="10" r:id="rId1"/>
    <sheet name="MOTORISTA" sheetId="27" r:id="rId2"/>
    <sheet name="ALMOXERIFE" sheetId="29" r:id="rId3"/>
    <sheet name="CARREGADOR.MOVEIS" sheetId="30" r:id="rId4"/>
    <sheet name="UNIFORMES" sheetId="23" r:id="rId5"/>
    <sheet name="EPI" sheetId="31" r:id="rId6"/>
    <sheet name="MEMORIAL DE CAL" sheetId="32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'Modelo de Proposta de Preços'!$A$7:$L$58</definedName>
    <definedName name="ComissaoComercial">'[1]2. Param Gerais'!$N$15</definedName>
    <definedName name="DURAÇÃO_DO_CONTRATO">[2]FAP!$BJ$18+[2]FAP!$U$14</definedName>
    <definedName name="GSH" localSheetId="0">[3]GSH!$D$6</definedName>
    <definedName name="GSH">[3]GSH!$D$6</definedName>
    <definedName name="ICMS">'[1]2. Param Gerais'!$C$32</definedName>
    <definedName name="Impostoiss">'[1]2. Param Gerais'!$C$30</definedName>
    <definedName name="jurus_internos">[2]Parâmetros!$D$7:$H$12</definedName>
    <definedName name="leasing">[2]Parâmetros!$D$7:$H$10</definedName>
    <definedName name="MargemContribuicao">'[1]2. Param Gerais'!$I$15</definedName>
    <definedName name="OutrosImpostos">'[1]2. Param Gerais'!$C$38</definedName>
    <definedName name="PIS">'[1]2. Param Gerais'!$C$34</definedName>
    <definedName name="PrazoContrato">'[4]2. Param Gerais'!$E$17</definedName>
    <definedName name="REGIÃO">[5]FAP!$AK$8:$AK$13</definedName>
    <definedName name="TaxaAdm">'[1]2. Param Gerais'!$D$15</definedName>
    <definedName name="TIPO_CONTRATAÇÃO">[5]FAP!$AM$8:$AM$13</definedName>
    <definedName name="tipo_de_contratação">[2]FAP!$H$14</definedName>
    <definedName name="TIPO_DO_CERTAME">[5]FAP!$AJ$8:$AJ$13</definedName>
    <definedName name="TxAdmCorporativa">'[1]2. Param Gerais'!$I$21</definedName>
  </definedNames>
  <calcPr calcId="152511"/>
</workbook>
</file>

<file path=xl/calcChain.xml><?xml version="1.0" encoding="utf-8"?>
<calcChain xmlns="http://schemas.openxmlformats.org/spreadsheetml/2006/main">
  <c r="D11" i="31" l="1"/>
  <c r="D12" i="31"/>
  <c r="D13" i="31"/>
  <c r="D14" i="31"/>
  <c r="D10" i="31"/>
  <c r="D15" i="31"/>
  <c r="B8" i="31"/>
  <c r="D4" i="31"/>
  <c r="D5" i="31"/>
  <c r="D6" i="31"/>
  <c r="D7" i="31"/>
  <c r="D3" i="31"/>
  <c r="D8" i="31" l="1"/>
  <c r="D72" i="30"/>
  <c r="D72" i="29"/>
  <c r="D71" i="27"/>
  <c r="D16" i="31" l="1"/>
  <c r="B16" i="31" s="1"/>
  <c r="D57" i="27"/>
  <c r="D56" i="27"/>
  <c r="D58" i="29"/>
  <c r="D57" i="29"/>
  <c r="D58" i="30"/>
  <c r="D57" i="30"/>
  <c r="G35" i="23" l="1"/>
  <c r="G34" i="23"/>
  <c r="G33" i="23"/>
  <c r="G32" i="23"/>
  <c r="G31" i="23"/>
  <c r="G22" i="23"/>
  <c r="G21" i="23"/>
  <c r="G20" i="23"/>
  <c r="G19" i="23"/>
  <c r="G18" i="23"/>
  <c r="B28" i="10" l="1"/>
  <c r="G36" i="23" l="1"/>
  <c r="C129" i="30"/>
  <c r="C128" i="30"/>
  <c r="C127" i="30"/>
  <c r="C112" i="30"/>
  <c r="D93" i="30"/>
  <c r="D90" i="30"/>
  <c r="C90" i="30"/>
  <c r="D89" i="30"/>
  <c r="C86" i="30"/>
  <c r="C78" i="30"/>
  <c r="D77" i="30"/>
  <c r="D76" i="30"/>
  <c r="D63" i="30"/>
  <c r="D68" i="30" s="1"/>
  <c r="C55" i="30"/>
  <c r="C42" i="30"/>
  <c r="C44" i="30" s="1"/>
  <c r="D39" i="30"/>
  <c r="C129" i="29"/>
  <c r="C128" i="29"/>
  <c r="C127" i="29"/>
  <c r="C112" i="29"/>
  <c r="D93" i="29"/>
  <c r="C90" i="29"/>
  <c r="D89" i="29"/>
  <c r="D90" i="29" s="1"/>
  <c r="C86" i="29"/>
  <c r="C78" i="29"/>
  <c r="D77" i="29"/>
  <c r="D76" i="29"/>
  <c r="D73" i="29"/>
  <c r="D62" i="29"/>
  <c r="D68" i="29" s="1"/>
  <c r="C55" i="29"/>
  <c r="C42" i="29"/>
  <c r="C44" i="29" s="1"/>
  <c r="D39" i="29"/>
  <c r="D115" i="29" s="1"/>
  <c r="D88" i="27"/>
  <c r="D89" i="27" s="1"/>
  <c r="D76" i="27"/>
  <c r="D75" i="27"/>
  <c r="D74" i="27"/>
  <c r="D73" i="27"/>
  <c r="D72" i="27"/>
  <c r="C128" i="27"/>
  <c r="C127" i="27"/>
  <c r="C126" i="27"/>
  <c r="C111" i="27"/>
  <c r="D92" i="27"/>
  <c r="C89" i="27"/>
  <c r="C85" i="27"/>
  <c r="C77" i="27"/>
  <c r="D61" i="27"/>
  <c r="D67" i="27" s="1"/>
  <c r="C54" i="27"/>
  <c r="C41" i="27"/>
  <c r="C43" i="27" s="1"/>
  <c r="D38" i="27"/>
  <c r="D43" i="29" l="1"/>
  <c r="D42" i="27"/>
  <c r="D41" i="27"/>
  <c r="D43" i="30"/>
  <c r="D74" i="29"/>
  <c r="G37" i="23"/>
  <c r="G38" i="23" s="1"/>
  <c r="G23" i="23"/>
  <c r="G24" i="23" s="1"/>
  <c r="D74" i="30"/>
  <c r="D115" i="30"/>
  <c r="D42" i="30"/>
  <c r="D44" i="30" s="1"/>
  <c r="D54" i="30" s="1"/>
  <c r="D73" i="30"/>
  <c r="D75" i="30"/>
  <c r="D42" i="29"/>
  <c r="D75" i="29"/>
  <c r="D77" i="27"/>
  <c r="D116" i="27" s="1"/>
  <c r="D114" i="27"/>
  <c r="D49" i="30" l="1"/>
  <c r="D47" i="30"/>
  <c r="D44" i="29"/>
  <c r="D54" i="29" s="1"/>
  <c r="D78" i="29"/>
  <c r="D117" i="29" s="1"/>
  <c r="D51" i="30"/>
  <c r="D53" i="30"/>
  <c r="D48" i="30"/>
  <c r="D50" i="30"/>
  <c r="D55" i="30" s="1"/>
  <c r="D52" i="30"/>
  <c r="D43" i="27"/>
  <c r="D78" i="30"/>
  <c r="D117" i="30" s="1"/>
  <c r="D66" i="30"/>
  <c r="D65" i="27"/>
  <c r="G7" i="23"/>
  <c r="G8" i="23"/>
  <c r="G9" i="23"/>
  <c r="D52" i="29" l="1"/>
  <c r="D66" i="29"/>
  <c r="D53" i="29"/>
  <c r="D51" i="29"/>
  <c r="D50" i="29"/>
  <c r="D49" i="29"/>
  <c r="D48" i="29"/>
  <c r="D47" i="29"/>
  <c r="D82" i="30"/>
  <c r="D67" i="30"/>
  <c r="D85" i="30"/>
  <c r="D83" i="30"/>
  <c r="D81" i="30"/>
  <c r="D69" i="30"/>
  <c r="D116" i="30" s="1"/>
  <c r="D51" i="27"/>
  <c r="D47" i="27"/>
  <c r="D52" i="27"/>
  <c r="D46" i="27"/>
  <c r="D50" i="27"/>
  <c r="D49" i="27"/>
  <c r="D48" i="27"/>
  <c r="D53" i="27"/>
  <c r="D84" i="30"/>
  <c r="D55" i="29" l="1"/>
  <c r="D82" i="29" s="1"/>
  <c r="D81" i="29"/>
  <c r="D84" i="29"/>
  <c r="D85" i="29"/>
  <c r="D67" i="29"/>
  <c r="D69" i="29" s="1"/>
  <c r="D116" i="29" s="1"/>
  <c r="D86" i="30"/>
  <c r="D92" i="30" s="1"/>
  <c r="D94" i="30" s="1"/>
  <c r="D118" i="30" s="1"/>
  <c r="D83" i="29" l="1"/>
  <c r="D86" i="29"/>
  <c r="D92" i="29"/>
  <c r="D94" i="29" s="1"/>
  <c r="D118" i="29" s="1"/>
  <c r="D126" i="29"/>
  <c r="D127" i="29" s="1"/>
  <c r="D128" i="29" s="1"/>
  <c r="D126" i="30"/>
  <c r="D127" i="30" s="1"/>
  <c r="D128" i="30" s="1"/>
  <c r="D129" i="30" s="1"/>
  <c r="G6" i="23"/>
  <c r="G5" i="23"/>
  <c r="D129" i="29" l="1"/>
  <c r="D130" i="29" s="1"/>
  <c r="D130" i="30"/>
  <c r="G10" i="23"/>
  <c r="G11" i="23" s="1"/>
  <c r="D100" i="27" l="1"/>
  <c r="D118" i="27" s="1"/>
  <c r="D101" i="29" l="1"/>
  <c r="D119" i="29" s="1"/>
  <c r="D120" i="29" s="1"/>
  <c r="D101" i="30"/>
  <c r="D119" i="30" s="1"/>
  <c r="D120" i="30" s="1"/>
  <c r="D105" i="30" l="1"/>
  <c r="D105" i="29"/>
  <c r="D104" i="30"/>
  <c r="D104" i="29"/>
  <c r="D108" i="30" l="1"/>
  <c r="D111" i="29"/>
  <c r="D108" i="29"/>
  <c r="D107" i="29"/>
  <c r="D111" i="30"/>
  <c r="D107" i="30"/>
  <c r="D112" i="30" l="1"/>
  <c r="D121" i="30" s="1"/>
  <c r="D122" i="30" s="1"/>
  <c r="C27" i="10" s="1"/>
  <c r="D27" i="10" s="1"/>
  <c r="E27" i="10" s="1"/>
  <c r="D112" i="29"/>
  <c r="D121" i="29" s="1"/>
  <c r="D122" i="29" s="1"/>
  <c r="C26" i="10" s="1"/>
  <c r="D26" i="10" s="1"/>
  <c r="E26" i="10" s="1"/>
  <c r="D125" i="30" l="1"/>
  <c r="D131" i="30" s="1"/>
  <c r="D125" i="29"/>
  <c r="D131" i="29" s="1"/>
  <c r="D54" i="27"/>
  <c r="D81" i="27" s="1"/>
  <c r="D83" i="27" l="1"/>
  <c r="D82" i="27"/>
  <c r="D66" i="27"/>
  <c r="D68" i="27" s="1"/>
  <c r="D115" i="27" s="1"/>
  <c r="D84" i="27"/>
  <c r="D80" i="27"/>
  <c r="D85" i="27" l="1"/>
  <c r="D125" i="27" s="1"/>
  <c r="D91" i="27" l="1"/>
  <c r="D93" i="27" s="1"/>
  <c r="D117" i="27" s="1"/>
  <c r="D119" i="27" s="1"/>
  <c r="D103" i="27" s="1"/>
  <c r="D126" i="27"/>
  <c r="D127" i="27" s="1"/>
  <c r="D104" i="27" l="1"/>
  <c r="D107" i="27" s="1"/>
  <c r="D128" i="27"/>
  <c r="D129" i="27" s="1"/>
  <c r="D106" i="27" l="1"/>
  <c r="D110" i="27"/>
  <c r="D111" i="27" l="1"/>
  <c r="D120" i="27" s="1"/>
  <c r="D121" i="27" s="1"/>
  <c r="C25" i="10" s="1"/>
  <c r="D25" i="10" s="1"/>
  <c r="E25" i="10" s="1"/>
  <c r="D31" i="10" s="1"/>
  <c r="D30" i="10" s="1"/>
  <c r="E33" i="10" s="1"/>
  <c r="D124" i="27" l="1"/>
  <c r="D130" i="27" s="1"/>
  <c r="E30" i="10"/>
  <c r="E31" i="10" s="1"/>
  <c r="E34" i="10" s="1"/>
</calcChain>
</file>

<file path=xl/sharedStrings.xml><?xml version="1.0" encoding="utf-8"?>
<sst xmlns="http://schemas.openxmlformats.org/spreadsheetml/2006/main" count="995" uniqueCount="346">
  <si>
    <t>A</t>
  </si>
  <si>
    <t>B</t>
  </si>
  <si>
    <t>Município/UF</t>
  </si>
  <si>
    <t>C</t>
  </si>
  <si>
    <t>D</t>
  </si>
  <si>
    <t>Nº de Meses de execução contratual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</si>
  <si>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</si>
  <si>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</si>
  <si>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</si>
  <si>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</si>
  <si>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</si>
  <si>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</si>
  <si>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</si>
  <si>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</si>
  <si>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</si>
  <si>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</si>
  <si>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Módulo 2 - Encargos e Benefícios Anuais, Mensais e Diários</t>
  </si>
  <si>
    <t>2.1</t>
  </si>
  <si>
    <t>13º (décimo terceiro) Salário, Férias e Adicional de Férias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</si>
  <si>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</si>
  <si>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</si>
  <si>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</si>
  <si>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</si>
  <si>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</si>
  <si>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</si>
  <si>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</si>
  <si>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</si>
  <si>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</si>
  <si>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</si>
  <si>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</si>
  <si>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Subtotal 2.2</t>
  </si>
  <si>
    <t>2.3</t>
  </si>
  <si>
    <t>Benefícios Mensais e Diários</t>
  </si>
  <si>
    <t>Transporte</t>
  </si>
  <si>
    <t>Assistência médica e odontológica</t>
  </si>
  <si>
    <t>Subtotal 2.3</t>
  </si>
  <si>
    <t>Módulo 3 - Provisão para Rescisão</t>
  </si>
  <si>
    <t>Provisão para Rescisão</t>
  </si>
  <si>
    <t>Módulo 4 - Custo de Reposição do Profissional Ausente</t>
  </si>
  <si>
    <t>4.1</t>
  </si>
  <si>
    <t>Ausências Legais</t>
  </si>
  <si>
    <t>nº de dias</t>
  </si>
  <si>
    <t>Subtotal 4.1</t>
  </si>
  <si>
    <t>4.2</t>
  </si>
  <si>
    <t>Intrajornada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</si>
  <si>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</si>
  <si>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</si>
  <si>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</si>
  <si>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</si>
  <si>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</si>
  <si>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</si>
  <si>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</si>
  <si>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</si>
  <si>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</si>
  <si>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</si>
  <si>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</si>
  <si>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(1 + 2 + 3 + 4 + 5)</t>
  </si>
  <si>
    <t>Módulo 6 – Custos Indiretos, Tributos e Lucro</t>
  </si>
  <si>
    <t xml:space="preserve">Valor Total por Empregado </t>
  </si>
  <si>
    <t>3. QUADRO-RESUMO DO PAGAMENTO MENSAL</t>
  </si>
  <si>
    <t>Valor Total por Empregado</t>
  </si>
  <si>
    <t>Provisão para férias, 13º salário , ausências legais, Rescisão (2.1,3,4.1)</t>
  </si>
  <si>
    <t xml:space="preserve">Pagamento Fixo Mensal </t>
  </si>
  <si>
    <t>PERFIL PROFISSIONAL</t>
  </si>
  <si>
    <t>DISCRIMINAÇÃO DOS SERVIÇOS (DADOS REFERENTES À CONTRATAÇÃO)</t>
  </si>
  <si>
    <t>SERVIÇO</t>
  </si>
  <si>
    <t>VALOR MENSAL DO SERVIÇO</t>
  </si>
  <si>
    <t>VALOR GLOBAL DA PROPOSTA</t>
  </si>
  <si>
    <t>VALOR GLOBAL DA PROPOSTA POR EXTENSO EM REAIS:</t>
  </si>
  <si>
    <t>OBJETO</t>
  </si>
  <si>
    <t>PAGAMENTO MÍNIMO SEM OCORRÊNCIA</t>
  </si>
  <si>
    <t>E</t>
  </si>
  <si>
    <t>F</t>
  </si>
  <si>
    <t>Férias e Adicional de Férias</t>
  </si>
  <si>
    <t>Quadro-Resumo do Módulo 2 - Encargos e Benefícios anuais, mensais e diários</t>
  </si>
  <si>
    <t>Encargos e Benefícios Anuais, Mensais e Diários</t>
  </si>
  <si>
    <t>G</t>
  </si>
  <si>
    <t>H</t>
  </si>
  <si>
    <t>DADOS PROCESSUAIS</t>
  </si>
  <si>
    <t>1 -</t>
  </si>
  <si>
    <t xml:space="preserve">Processo n.º: </t>
  </si>
  <si>
    <t>2 -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</si>
  <si>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</si>
  <si>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</si>
  <si>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</si>
  <si>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</si>
  <si>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</si>
  <si>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</si>
  <si>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</si>
  <si>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</si>
  <si>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</si>
  <si>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7 -</t>
  </si>
  <si>
    <t>Prazo de Execução Contratual:</t>
  </si>
  <si>
    <t>8 -</t>
  </si>
  <si>
    <t>Tipo de Serviço:</t>
  </si>
  <si>
    <t>9 -</t>
  </si>
  <si>
    <t>Unidade de Medida:</t>
  </si>
  <si>
    <t>POSTO DE SERVIÇO</t>
  </si>
  <si>
    <t>10 -</t>
  </si>
  <si>
    <t>Salário Mínimo Vigente: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</si>
  <si>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</si>
  <si>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</si>
  <si>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</si>
  <si>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</si>
  <si>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</si>
  <si>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</si>
  <si>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</si>
  <si>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</si>
  <si>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</si>
  <si>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</si>
  <si>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</si>
  <si>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</si>
  <si>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</si>
  <si>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>01º DE JANEIRO</t>
  </si>
  <si>
    <t>17 -</t>
  </si>
  <si>
    <t>Quantidade de Postos/Funcionários</t>
  </si>
  <si>
    <t>12</t>
  </si>
  <si>
    <t>Incidência do FGTS sobre Aviso Prévio Indenizado</t>
  </si>
  <si>
    <t>Multa do FGTS e Contribuição Social sobre o Aviso Prévio Indenizado</t>
  </si>
  <si>
    <t>TOTAL DO MÓDULO 3</t>
  </si>
  <si>
    <t>Intervalo para Repouso ou Alimentação</t>
  </si>
  <si>
    <t>Total do Submódulo 4.2</t>
  </si>
  <si>
    <t>RESUMO DO MÓDULO 4 - Custo de Reposição do Profissional Ausente</t>
  </si>
  <si>
    <t>TOTAL DO MÓDULO 4</t>
  </si>
  <si>
    <t>TOTAL DO MÓDULO 6</t>
  </si>
  <si>
    <t>TOTAL DO MÓDULO 5</t>
  </si>
  <si>
    <t>C.1) Tributos Federais (especificar)</t>
  </si>
  <si>
    <t>C.2) Tributos Estaduais (especificar)</t>
  </si>
  <si>
    <t>C.3) Tributos Municipais (especificar)</t>
  </si>
  <si>
    <t xml:space="preserve">        ISS</t>
  </si>
  <si>
    <t>Total do Submódulo 2.1</t>
  </si>
  <si>
    <t>Perc. (%)</t>
  </si>
  <si>
    <t>Encargos Previdenciários (GPS), Fundo de Garantia por Tempo
de Serviço (FGTS) e outras contribuições.</t>
  </si>
  <si>
    <t xml:space="preserve">13º (Décimo Terceiro) Salário                                   </t>
  </si>
  <si>
    <t xml:space="preserve">Pregão Eletrônico SRP n.º: </t>
  </si>
  <si>
    <t>Ordem</t>
  </si>
  <si>
    <t>Especificação (nome, tipo, embalagem etc.)</t>
  </si>
  <si>
    <t>Unidade Física</t>
  </si>
  <si>
    <t>Qtd. Anual</t>
  </si>
  <si>
    <t>Valor unitário médio</t>
  </si>
  <si>
    <t>Valor total</t>
  </si>
  <si>
    <t>Unidade</t>
  </si>
  <si>
    <t xml:space="preserve">TOTAL ANUAL                                </t>
  </si>
  <si>
    <t xml:space="preserve">TOTAL MENSAL   </t>
  </si>
  <si>
    <t>VALOR POR EMPREGADO</t>
  </si>
  <si>
    <t xml:space="preserve">Identificação da Licitante: </t>
  </si>
  <si>
    <t>Declaramos que em nossa proposta está inluidos todos os encargos sociais, trabalhista e previdenciários, bem como todos os impostos, taxas e demais encargos e insumos necessários para a perfeita execução do contrato..</t>
  </si>
  <si>
    <t>Declaramos que estamos de pleno acordo com todas as condições estabelecidas no Edital e seus Anexos, bem como aceitamos todas as obrigações e responsabilidades especificadas no Termo de Referência.</t>
  </si>
  <si>
    <t>Caso nos seja adjudicado o objeto da licitação, comprometemo-nos a entregá-lo no prazo determinado no documento de convocação, assim, após cumprodas nossas obrigações, e para fins de posterior pagamento, fornecemos os seguintes dados:</t>
  </si>
  <si>
    <t xml:space="preserve">        COFINS </t>
  </si>
  <si>
    <t xml:space="preserve">        PIS </t>
  </si>
  <si>
    <t>QUANTIDADE DE POSTOS</t>
  </si>
  <si>
    <t xml:space="preserve">VALOR TOTAL ANUAL POR POSTO
</t>
  </si>
  <si>
    <t>VALOR UNITÁRIO POR POSTO</t>
  </si>
  <si>
    <t>CUSTO TOTAL</t>
  </si>
  <si>
    <t xml:space="preserve">Data da apresentação da proposta  </t>
  </si>
  <si>
    <t>Razão Social: MC PRESTAÇOES DE SERVIÇOS DE LIMPEZAS EIRELI</t>
  </si>
  <si>
    <t>CNPJ: 26.585.402/0001-99  Inscrição Estadual: 29.477.491-2   Inscrição Municipal: 2406908</t>
  </si>
  <si>
    <t>Endereço: QD 307 Sul Avenida LO 9, SN, Plano Diretor Sul - ZONA URB PALMAS - TO</t>
  </si>
  <si>
    <t>Fone ( 63) 984400193  e-mail: mcservicosdelimpeza@gmail.com</t>
  </si>
  <si>
    <t xml:space="preserve">Mariana de alencar e silva </t>
  </si>
  <si>
    <t>CPF: 052.997.471-10</t>
  </si>
  <si>
    <t>Titular Administradora</t>
  </si>
  <si>
    <t>Seguro de Vida  aux funeraria</t>
  </si>
  <si>
    <t>DF000010/2019</t>
  </si>
  <si>
    <t>brasilia</t>
  </si>
  <si>
    <t>BRASILIA</t>
  </si>
  <si>
    <t>VALOR MENSAL</t>
  </si>
  <si>
    <t>TERCIDO</t>
  </si>
  <si>
    <t>Algodão/Poliéster</t>
  </si>
  <si>
    <t>COURO</t>
  </si>
  <si>
    <t>Couro</t>
  </si>
  <si>
    <t>PAR</t>
  </si>
  <si>
    <t>Oxford, 100 %
poliéster</t>
  </si>
  <si>
    <t>Gabardine</t>
  </si>
  <si>
    <t>ORÇAMENTO PARA UNIFORMES</t>
  </si>
  <si>
    <t>Utensilios</t>
  </si>
  <si>
    <t>Materiais   Materiais GENERO ALIMENTICIOS + LIMPEZA</t>
  </si>
  <si>
    <t>09:00h</t>
  </si>
  <si>
    <t>998,00</t>
  </si>
  <si>
    <t xml:space="preserve">VALOR GLOBAL </t>
  </si>
  <si>
    <t>TOTAL DE POSTOS</t>
  </si>
  <si>
    <t>MOTORISTA</t>
  </si>
  <si>
    <t>ALMOXERIFE</t>
  </si>
  <si>
    <t>CARREGADOR DE MOVEIS</t>
  </si>
  <si>
    <t>DF000010/2019 e DF000389/2019</t>
  </si>
  <si>
    <t xml:space="preserve">Convenção ou Sentença Normativa em </t>
  </si>
  <si>
    <t>16/10/2019</t>
  </si>
  <si>
    <t>PROCESSO Nº 08084.000576/2019-14</t>
  </si>
  <si>
    <t>21/2019</t>
  </si>
  <si>
    <t>DF000389/2019</t>
  </si>
  <si>
    <t>HUM MILHÃO TREZENTOS MIL QUATRO CENTOS E DEZENOVE REAIS E NOVENTA E UM CENTAVO</t>
  </si>
  <si>
    <t>Palmas - TO 16 de Outubro de 2019</t>
  </si>
  <si>
    <t>O objeto da presente licitação é a escolha da proposta mais vantajosa para a contratação de empresa especializada na prestação de serviços terceirizados diversos com fornecimento de mão de obra de apoio operacional e a􀀲vidades de carregador, almoxarife e motorista não abrangidos pelo Plano de Cargos do Ministério da Jus􀀲ça e Segurança Pública - MJSP, visando atender às necessidades ins􀀲tucionais nas dependências do órgão, em Brasília/DF, conforme condições, quantidades e exigências estabelecidas neste Edital e seus anexos.</t>
  </si>
  <si>
    <t>UNIFORMES ALMOXERIFE</t>
  </si>
  <si>
    <t>UNIFORMES CARREGADOR DE MOVEIS</t>
  </si>
  <si>
    <t>UND</t>
  </si>
  <si>
    <t>VALOR MENSAL PARA 28 POSTOS</t>
  </si>
  <si>
    <t>VALOR TOTAL ANUAL PARA 28  POSTOS</t>
  </si>
  <si>
    <t>Equipamentos         EPI</t>
  </si>
  <si>
    <t>Equipamentos                 EPI</t>
  </si>
  <si>
    <t>Equipamentos  EPI</t>
  </si>
  <si>
    <t>Luva de raspa de segurança tricotada em nylon com látex (par)</t>
  </si>
  <si>
    <t>Luva de raspa de segurança punho longo (par)</t>
  </si>
  <si>
    <t>Máscara filtradora</t>
  </si>
  <si>
    <t>Protetor auricular de silicone com cordão</t>
  </si>
  <si>
    <t>Óculos de proteção com lente incolor antiembaçante e antirrisco</t>
  </si>
  <si>
    <t>ALMOXERIFE EPI</t>
  </si>
  <si>
    <t>CARREGADOR EPI</t>
  </si>
  <si>
    <t>Cinta lombar ergonômica</t>
  </si>
  <si>
    <t xml:space="preserve">VALOR DIVIDIDO POR FUNCIONARIO </t>
  </si>
  <si>
    <t>MÓDULO 1</t>
  </si>
  <si>
    <t>Item</t>
  </si>
  <si>
    <t>Comentário</t>
  </si>
  <si>
    <t>Salário base</t>
  </si>
  <si>
    <t>Valor estipulado pela Administração, conforme justificativas do Termo de Referência.</t>
  </si>
  <si>
    <t>B à G</t>
  </si>
  <si>
    <t>Adicionais</t>
  </si>
  <si>
    <t>Em virtude da natureza do serviço, não há incidência de outros adicionais.</t>
  </si>
  <si>
    <t>Somatório de todos os itens truncado em duas casas decimais, desprezando-se arredondamentos</t>
  </si>
  <si>
    <t>SUBMÓDULO 2.1</t>
  </si>
  <si>
    <t>13º Salário</t>
  </si>
  <si>
    <t>Total do módulo 1 dividido por 12</t>
  </si>
  <si>
    <t>Adicional de férias</t>
  </si>
  <si>
    <t>Total do módulo 1 dividido por 3 (terço constitucional) e depois dividido por 12 (meses no ano).</t>
  </si>
  <si>
    <t>Subtotal</t>
  </si>
  <si>
    <t>Inc. Submod. 2.2</t>
  </si>
  <si>
    <t>Subtotal do módulo 2.1 vezes  alíquota total do submódulo 2.2.</t>
  </si>
  <si>
    <t>Subtotal + C, desprezando-se arredondamentos</t>
  </si>
  <si>
    <t>SUBMÓDULO 2.2</t>
  </si>
  <si>
    <t>Total do Módulo 1 vezes a alíquota definida. (20%)</t>
  </si>
  <si>
    <t>Salário educação</t>
  </si>
  <si>
    <t>Total do Módulo 1 vezes a alíquota definida. (2,5%)</t>
  </si>
  <si>
    <t>Contrib Adicional</t>
  </si>
  <si>
    <t>Adotou-se o custo máximo possível (RAT 3% e FAP 2). Total do Módulo 1 vezes alíquota (6%)</t>
  </si>
  <si>
    <t>Total do Módulo 1 vezes a alíquota (1,5%)</t>
  </si>
  <si>
    <t>SENAI ou SENAC</t>
  </si>
  <si>
    <t>Total do Módulo 1 vezes a alíquota (1%)</t>
  </si>
  <si>
    <t>Total do Módulo 1 vezes a alíquota (0,6%)</t>
  </si>
  <si>
    <t>Total do Módulo 1 vezes a alíquota (0,2%)</t>
  </si>
  <si>
    <t>Total do Módulo 1 vezes a alíquota (8%)</t>
  </si>
  <si>
    <t>SUBMÓDULO 2.3</t>
  </si>
  <si>
    <t>Valor da tarifa vezes o número de viagens por dia, vezes n. de dias úteis mensais descontando-se 6% do salário base</t>
  </si>
  <si>
    <t>Aux. Alimentação</t>
  </si>
  <si>
    <t>Valor unitário (definido pela Convenção Coletiva) vezes n. de dias úteis mensais.</t>
  </si>
  <si>
    <t>C ...</t>
  </si>
  <si>
    <t>Outros</t>
  </si>
  <si>
    <t>Demais benefícios conforme estabelecido em cada Convenção Coletiva, devendo-se especificar</t>
  </si>
  <si>
    <t>MÓDULO 2 - QUADRO RESUMO</t>
  </si>
  <si>
    <t>Total do Submódulo 2.2</t>
  </si>
  <si>
    <t>Total do Submódulo 2.3</t>
  </si>
  <si>
    <t>Somatório dos submódulos 2.1, 2.2 e 2.3</t>
  </si>
  <si>
    <t>MÓDULO 3</t>
  </si>
  <si>
    <t>Aviso Indenizado</t>
  </si>
  <si>
    <t>Total do Módulo 1 dividido pelo n. de meses no ano vezes percentual estimado de probabilidade</t>
  </si>
  <si>
    <t>Incidência do FGTS</t>
  </si>
  <si>
    <t>Custo do aviso prévio indenizado vezes alíquota do FGTS</t>
  </si>
  <si>
    <t>Multa do FGTS</t>
  </si>
  <si>
    <t>Total do módulo 1 vezes alíquota do FGTS vezes multa do FGTS vezes probabilidade de ocorrência (100%).</t>
  </si>
  <si>
    <t>Multa Contrib Soc.</t>
  </si>
  <si>
    <t>Total do módulo 1 vezes alíquota do FGTS vezes multa da contrib. social vezes probabilidade de ocorrência (100%).</t>
  </si>
  <si>
    <t>Aviso Trabalhado</t>
  </si>
  <si>
    <t>Total do módulo 1 dividido pelo n. de dias no mês vezes n. de dias de ausência dividido pelo n. de meses no ano.</t>
  </si>
  <si>
    <t>Inc. Submod 2.2</t>
  </si>
  <si>
    <t>Custo do aviso prévio trabalhado vezes alíquota total do submódulo 2.2</t>
  </si>
  <si>
    <t>Multa Contrib. Soc.</t>
  </si>
  <si>
    <t>MÓDULO 4</t>
  </si>
  <si>
    <t>Férias</t>
  </si>
  <si>
    <t>Total do Módulo 1 dividido pelo n. de meses no ano.</t>
  </si>
  <si>
    <t>Total do módulo 1 dividido pelo n. de dias no mês vezes ausências estimadas dividido pelo n. de meses no ano.</t>
  </si>
  <si>
    <t>Licença paternidade</t>
  </si>
  <si>
    <t>Total Mod.1 / pelo n. de dias mensais x n. de dias de licença / pelo n. de meses no ano x probabilidade de ocorrência.</t>
  </si>
  <si>
    <t>Acidente de trab.</t>
  </si>
  <si>
    <t>Total Mod.1 dividido pelo n. de dias no mês vezes o n. de faltas estimadas no ano dividido pelo n. de meses no ano.</t>
  </si>
  <si>
    <t>Afast. Maternidade</t>
  </si>
  <si>
    <t>Total Mód.1 + Terço Constitucional x férias proporcionais / nº de meses no ano x prob. de ocorrência.</t>
  </si>
  <si>
    <t>Demais custos, quando houver, que deverão ser especificados</t>
  </si>
  <si>
    <t>Subtotal do módulo 4 vezes alíquota total do submódulo 2.2 (39,8%)</t>
  </si>
  <si>
    <t>MÓDULO 5</t>
  </si>
  <si>
    <t>Valor unitário do uniforme vezes a quantidade ser fornecida no ano dividido pelo nº de meses no ano.</t>
  </si>
  <si>
    <t>Somatório do valor de todos os materiais que serão fornecidos no ano todo dividido pelo nº de meses no ano.</t>
  </si>
  <si>
    <t>Equipamentos</t>
  </si>
  <si>
    <t>Somatório do valor de todos os equipamentos que serão fornecidos no ano todo dividido pelo nº de meses no ano.</t>
  </si>
  <si>
    <t>Demais insumos necessários, quando houver, que deverão ser especificados</t>
  </si>
  <si>
    <t>MÓDULO 6</t>
  </si>
  <si>
    <t>Somatório do total dos módulos 1 a 5 multiplicado pelo percentual de custos indiretos</t>
  </si>
  <si>
    <t>Somatório do total dos módulos 1 a 5 multiplicado pelo percentual de lucro</t>
  </si>
  <si>
    <t>Calcula-se o preço dos serviços com tributos e depois multiplica pelo percentual de cada imposto</t>
  </si>
  <si>
    <t>* Considerando-se que o próprio tributo integra a base de cálculo, faz-se o cálculo "por dentro", definindo-se um fator.</t>
  </si>
  <si>
    <t>* Em seguida calcula-se o preço dos serviços com tributos:</t>
  </si>
  <si>
    <t>C.1</t>
  </si>
  <si>
    <t>PIS</t>
  </si>
  <si>
    <t>Preços dos serviços com tributos vezes a alíquota do imposto</t>
  </si>
  <si>
    <t>C.2</t>
  </si>
  <si>
    <t>COFINS</t>
  </si>
  <si>
    <t>C.3</t>
  </si>
  <si>
    <t>ISS</t>
  </si>
  <si>
    <t>QUADRO RESUMO DO CUSTO POR EMPREGADO</t>
  </si>
  <si>
    <t>Módulo 1</t>
  </si>
  <si>
    <t>Total do Módulo 1</t>
  </si>
  <si>
    <t>Módulo 2</t>
  </si>
  <si>
    <t>Total do Módulo 2</t>
  </si>
  <si>
    <t>Módulo 3</t>
  </si>
  <si>
    <t>Total do Módulo 3</t>
  </si>
  <si>
    <t>Módulo 4</t>
  </si>
  <si>
    <t>Total do Módulo 4</t>
  </si>
  <si>
    <t>Módulo 5</t>
  </si>
  <si>
    <t>Total do Módulo 5</t>
  </si>
  <si>
    <t>Somatório dos Módulos 1 a 5</t>
  </si>
  <si>
    <t>Módulo 6</t>
  </si>
  <si>
    <t>Total do Módulo 6</t>
  </si>
  <si>
    <t>Subtotal + Módulo 6</t>
  </si>
  <si>
    <t>quantidade</t>
  </si>
  <si>
    <t>VALOR TOTAL</t>
  </si>
  <si>
    <t>Aviso-Prévio Trabalhado      = [(Rem/30)x7]/12 meses do contrato x 100% dos empregados serão demitidos ao final do contrato.</t>
  </si>
  <si>
    <t xml:space="preserve">Substituto na cobertura de Férias 9,075% sobre a remuneração  para fins de conta vinculada   </t>
  </si>
  <si>
    <t xml:space="preserve">Substituto na cobertura de Ausências Legais = [(BCCPA/30)x2,96dias]/12. </t>
  </si>
  <si>
    <t xml:space="preserve">Substituto na cobertura de Licença-Paternidade  = {[(BCCPA/30)x5dias]/12}x1,5%          </t>
  </si>
  <si>
    <t xml:space="preserve">Substituto na cobertura de  Afastamento Maternidade  = {[(Rem+1/3Rem)/12]x(4/12)}x2%   </t>
  </si>
  <si>
    <t xml:space="preserve">Substituto na cobertura de Ausência por Acidente de Trabalho  = {[(BCCPA/30)x15dias]/12}x0,78% </t>
  </si>
  <si>
    <t>Nota 1:  Como a planilha de custos e formação de preços é calculada mensalmente, provisiona-se proporcionalmente 1/12 (um doze avos) dos valores referentes à gratificação natalina.
Nota 2:  O adicional de férias contido no Submódulo 2.1 corresponde a 1/3 (um terço) da remuneração  SERÁ DE 3,025% PARA FINS DE CONTA VINCULADA.</t>
  </si>
  <si>
    <t>Auxílio-Refeição/Alimentação 33 reais por dia - 0,30 por dia descontado em fh</t>
  </si>
  <si>
    <t xml:space="preserve">Transporte       10 reais por dia x 21 dias 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</si>
  <si>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</si>
  <si>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Nota 1: o valor informado deverá ser o custo real do insumo (descontado o valor eventualmente pago pelo empregado).
Nota 2: Observar a previsão dos benefícios contidos em Acordos, Convenções e Dissídios Coletivos de Trabalho </t>
  </si>
  <si>
    <t>camisas sociais na cor branca masculina (manga longa, ou camisa
social feminina branca manga 3/4);</t>
  </si>
  <si>
    <t>conjuntos completos: paletó e calça/ blazer e saia cor preta;</t>
  </si>
  <si>
    <t xml:space="preserve"> gravatas masculinas ou lenço de pescoço feminino;</t>
  </si>
  <si>
    <t>cintos sociais;</t>
  </si>
  <si>
    <t xml:space="preserve"> pares de sapato sociais fechado</t>
  </si>
  <si>
    <t xml:space="preserve"> pares de meia social preta</t>
  </si>
  <si>
    <t>camisetas de algodão (polo) com a logomarca da empresa;</t>
  </si>
  <si>
    <t>calças jeans;</t>
  </si>
  <si>
    <t xml:space="preserve">
casaco de frio;</t>
  </si>
  <si>
    <t>par de sapato do tipo botina com bico de aço</t>
  </si>
  <si>
    <t>pares de meia.</t>
  </si>
  <si>
    <t xml:space="preserve">
 casaco de frio;</t>
  </si>
  <si>
    <t xml:space="preserve"> par de sapato do tipo tênis esportivo na cor preta; e</t>
  </si>
  <si>
    <t>valor total</t>
  </si>
  <si>
    <t>VALOR unitario</t>
  </si>
  <si>
    <t>DECLARAMOS QUE: TODO MATERIAL DE EPI E UNIFORME ESTÁ DE ACODO COM O TERMO DE REFERÊNCIA</t>
  </si>
  <si>
    <t>Aviso-Prévio Indenizado  =(Rem/12)*(30/30)*4,00% Art. 7º, Inciso XXI da Constituição Federal;
Artigos 477, 487 e 491, da CLT. Considerando
que 4% dos profissionais farão jus ao benefício</t>
  </si>
  <si>
    <t>Multa do FGTS e Contribuições Sociais sobre o Aviso-Prévio Trabalhado  cotação de 5% sobre o valor do Módulo 1 -   (2,5% + 2,5%=5%) Art. 18º, § 1º, da Lei nº 8.036/90, com redação
dada pela Lei nº 9,491/97; Lei Complementar nº
110/2001.</t>
  </si>
  <si>
    <t xml:space="preserve">Incidência dos Encargos do Submódulo 2.2 sobre o Aviso-Prévio Trabalhado calculo feito pelos dias trabalhados (21) conforme o cardeno dos empregados </t>
  </si>
  <si>
    <t>O prazo de validade da proposta de preços é de 90 (NOVENTA) dias corridos, contados da data da abertura da licitação.</t>
  </si>
  <si>
    <t>AG 3932 CONTA C 13003785-2 SANTANDER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</si>
</sst>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_(* #,##0.00_);_(* \(#,##0.00\);_(* &quot;-&quot;??_);_(@_)"/>
    <numFmt numFmtId="167" formatCode="_([$R$-416]\ * #,##0.00_);_([$R$-416]\ * \(#,##0.00\);_([$R$-416]\ * &quot;-&quot;??_);_(@_)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(* #,##0.00_);_(* \(#,##0.00\);_(* \-??_);_(@_)"/>
    <numFmt numFmtId="171" formatCode="_-* #,##0_-;\-* #,##0_-;_-* &quot;-&quot;??_-;_-@_-"/>
    <numFmt numFmtId="172" formatCode="0.000%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Courier New"/>
      <family val="3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64"/>
      <name val="Calibri"/>
      <family val="2"/>
      <scheme val="minor"/>
    </font>
    <font>
      <b/>
      <sz val="15"/>
      <color indexed="62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1"/>
    </font>
    <font>
      <b/>
      <sz val="11"/>
      <color rgb="FF00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6" fillId="0" borderId="0"/>
    <xf numFmtId="167" fontId="6" fillId="0" borderId="0"/>
    <xf numFmtId="168" fontId="2" fillId="0" borderId="0" applyFont="0" applyFill="0" applyBorder="0" applyAlignment="0" applyProtection="0"/>
    <xf numFmtId="168" fontId="7" fillId="6" borderId="2"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8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0" fillId="0" borderId="5" applyNumberFormat="0" applyFill="0" applyAlignment="0" applyProtection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5" fillId="0" borderId="0"/>
  </cellStyleXfs>
  <cellXfs count="421">
    <xf numFmtId="0" fontId="0" fillId="0" borderId="0" xfId="0"/>
    <xf numFmtId="0" fontId="11" fillId="3" borderId="0" xfId="0" applyFont="1" applyFill="1"/>
    <xf numFmtId="0" fontId="11" fillId="0" borderId="0" xfId="0" applyFont="1"/>
    <xf numFmtId="0" fontId="12" fillId="3" borderId="0" xfId="21" applyFont="1" applyFill="1" applyProtection="1"/>
    <xf numFmtId="0" fontId="14" fillId="3" borderId="0" xfId="21" applyFont="1" applyFill="1" applyProtection="1"/>
    <xf numFmtId="0" fontId="0" fillId="3" borderId="0" xfId="0" applyFont="1" applyFill="1" applyProtection="1"/>
    <xf numFmtId="0" fontId="13" fillId="3" borderId="0" xfId="0" applyFont="1" applyFill="1" applyBorder="1" applyAlignment="1" applyProtection="1">
      <alignment horizontal="center"/>
    </xf>
    <xf numFmtId="44" fontId="17" fillId="7" borderId="28" xfId="0" applyNumberFormat="1" applyFont="1" applyFill="1" applyBorder="1" applyAlignment="1">
      <alignment vertical="center" wrapText="1"/>
    </xf>
    <xf numFmtId="44" fontId="17" fillId="7" borderId="36" xfId="0" applyNumberFormat="1" applyFont="1" applyFill="1" applyBorder="1" applyAlignment="1">
      <alignment vertical="center" wrapText="1"/>
    </xf>
    <xf numFmtId="0" fontId="23" fillId="0" borderId="0" xfId="0" applyFont="1"/>
    <xf numFmtId="0" fontId="25" fillId="3" borderId="0" xfId="21" applyFont="1" applyFill="1" applyProtection="1"/>
    <xf numFmtId="0" fontId="24" fillId="3" borderId="0" xfId="0" applyFont="1" applyFill="1" applyBorder="1" applyAlignment="1" applyProtection="1">
      <alignment horizontal="center"/>
    </xf>
    <xf numFmtId="0" fontId="22" fillId="3" borderId="0" xfId="21" applyFont="1" applyFill="1" applyProtection="1"/>
    <xf numFmtId="0" fontId="22" fillId="2" borderId="4" xfId="4" applyFont="1" applyFill="1" applyBorder="1" applyAlignment="1" applyProtection="1">
      <alignment vertical="center"/>
    </xf>
    <xf numFmtId="0" fontId="22" fillId="2" borderId="0" xfId="4" applyFont="1" applyFill="1" applyBorder="1" applyAlignment="1" applyProtection="1">
      <alignment horizontal="left" vertical="center"/>
    </xf>
    <xf numFmtId="0" fontId="22" fillId="2" borderId="11" xfId="4" applyFont="1" applyFill="1" applyBorder="1" applyAlignment="1" applyProtection="1">
      <alignment horizontal="left" vertical="center"/>
    </xf>
    <xf numFmtId="0" fontId="23" fillId="5" borderId="11" xfId="2" applyNumberFormat="1" applyFont="1" applyFill="1" applyBorder="1" applyAlignment="1" applyProtection="1">
      <alignment horizontal="center" vertical="center" wrapText="1"/>
    </xf>
    <xf numFmtId="164" fontId="29" fillId="0" borderId="8" xfId="0" applyNumberFormat="1" applyFont="1" applyBorder="1" applyProtection="1"/>
    <xf numFmtId="164" fontId="29" fillId="0" borderId="11" xfId="0" applyNumberFormat="1" applyFont="1" applyBorder="1" applyProtection="1"/>
    <xf numFmtId="164" fontId="28" fillId="0" borderId="11" xfId="0" applyNumberFormat="1" applyFont="1" applyBorder="1" applyProtection="1"/>
    <xf numFmtId="0" fontId="18" fillId="3" borderId="0" xfId="0" applyFont="1" applyFill="1" applyProtection="1"/>
    <xf numFmtId="0" fontId="28" fillId="7" borderId="10" xfId="0" applyFont="1" applyFill="1" applyBorder="1" applyAlignment="1" applyProtection="1">
      <alignment horizontal="center" vertical="center" wrapText="1"/>
    </xf>
    <xf numFmtId="164" fontId="29" fillId="0" borderId="18" xfId="2" applyFont="1" applyBorder="1" applyProtection="1"/>
    <xf numFmtId="10" fontId="30" fillId="0" borderId="26" xfId="57" applyNumberFormat="1" applyFont="1" applyFill="1" applyBorder="1" applyAlignment="1" applyProtection="1">
      <alignment horizontal="center" vertical="center" wrapText="1"/>
    </xf>
    <xf numFmtId="10" fontId="30" fillId="9" borderId="26" xfId="57" applyNumberFormat="1" applyFont="1" applyFill="1" applyBorder="1" applyAlignment="1" applyProtection="1">
      <alignment horizontal="center" vertical="center" wrapText="1"/>
    </xf>
    <xf numFmtId="10" fontId="30" fillId="0" borderId="27" xfId="57" applyNumberFormat="1" applyFont="1" applyFill="1" applyBorder="1" applyAlignment="1" applyProtection="1">
      <alignment horizontal="center" vertical="center" wrapText="1"/>
    </xf>
    <xf numFmtId="10" fontId="30" fillId="0" borderId="28" xfId="3" applyNumberFormat="1" applyFont="1" applyFill="1" applyBorder="1" applyAlignment="1">
      <alignment horizontal="center" vertical="center" wrapText="1"/>
    </xf>
    <xf numFmtId="10" fontId="30" fillId="0" borderId="28" xfId="24" applyNumberFormat="1" applyFont="1" applyFill="1" applyBorder="1" applyAlignment="1">
      <alignment horizontal="center" vertical="center" wrapText="1"/>
    </xf>
    <xf numFmtId="10" fontId="30" fillId="0" borderId="36" xfId="24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10" fontId="30" fillId="0" borderId="38" xfId="24" applyNumberFormat="1" applyFont="1" applyFill="1" applyBorder="1" applyAlignment="1">
      <alignment horizontal="center" vertical="center" wrapText="1"/>
    </xf>
    <xf numFmtId="10" fontId="30" fillId="3" borderId="25" xfId="57" applyNumberFormat="1" applyFont="1" applyFill="1" applyBorder="1" applyAlignment="1" applyProtection="1">
      <alignment horizontal="center" vertical="center" wrapText="1"/>
    </xf>
    <xf numFmtId="166" fontId="22" fillId="0" borderId="38" xfId="56" applyFont="1" applyFill="1" applyBorder="1" applyAlignment="1">
      <alignment horizontal="left" vertical="center"/>
    </xf>
    <xf numFmtId="0" fontId="22" fillId="0" borderId="38" xfId="24" applyNumberFormat="1" applyFont="1" applyFill="1" applyBorder="1" applyAlignment="1">
      <alignment horizontal="justify" vertical="center"/>
    </xf>
    <xf numFmtId="0" fontId="22" fillId="0" borderId="15" xfId="24" applyNumberFormat="1" applyFont="1" applyFill="1" applyBorder="1" applyAlignment="1">
      <alignment horizontal="right" vertical="center"/>
    </xf>
    <xf numFmtId="49" fontId="21" fillId="0" borderId="60" xfId="24" applyNumberFormat="1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left" vertical="center"/>
    </xf>
    <xf numFmtId="0" fontId="22" fillId="0" borderId="28" xfId="24" applyNumberFormat="1" applyFont="1" applyFill="1" applyBorder="1" applyAlignment="1">
      <alignment horizontal="justify" vertical="center"/>
    </xf>
    <xf numFmtId="0" fontId="22" fillId="0" borderId="12" xfId="24" applyNumberFormat="1" applyFont="1" applyFill="1" applyBorder="1" applyAlignment="1">
      <alignment horizontal="right" vertical="center"/>
    </xf>
    <xf numFmtId="49" fontId="21" fillId="0" borderId="18" xfId="24" applyNumberFormat="1" applyFont="1" applyFill="1" applyBorder="1" applyAlignment="1">
      <alignment horizontal="right" vertical="center"/>
    </xf>
    <xf numFmtId="0" fontId="22" fillId="0" borderId="2" xfId="24" applyNumberFormat="1" applyFont="1" applyFill="1" applyBorder="1" applyAlignment="1">
      <alignment horizontal="right" vertical="center"/>
    </xf>
    <xf numFmtId="49" fontId="21" fillId="0" borderId="28" xfId="24" applyNumberFormat="1" applyFont="1" applyFill="1" applyBorder="1" applyAlignment="1">
      <alignment horizontal="right" vertical="center"/>
    </xf>
    <xf numFmtId="166" fontId="22" fillId="0" borderId="36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horizontal="justify" vertical="center"/>
    </xf>
    <xf numFmtId="0" fontId="22" fillId="0" borderId="54" xfId="24" applyNumberFormat="1" applyFont="1" applyFill="1" applyBorder="1" applyAlignment="1">
      <alignment horizontal="right" vertical="center"/>
    </xf>
    <xf numFmtId="49" fontId="21" fillId="0" borderId="36" xfId="24" applyNumberFormat="1" applyFont="1" applyFill="1" applyBorder="1" applyAlignment="1">
      <alignment horizontal="right" vertical="center"/>
    </xf>
    <xf numFmtId="0" fontId="22" fillId="0" borderId="0" xfId="24" applyNumberFormat="1" applyFont="1" applyFill="1" applyBorder="1" applyAlignment="1">
      <alignment vertical="center"/>
    </xf>
    <xf numFmtId="0" fontId="21" fillId="0" borderId="0" xfId="24" applyNumberFormat="1" applyFont="1" applyFill="1" applyBorder="1" applyAlignment="1">
      <alignment horizontal="justify" vertical="center"/>
    </xf>
    <xf numFmtId="0" fontId="22" fillId="0" borderId="0" xfId="27" applyNumberFormat="1" applyFont="1" applyFill="1" applyBorder="1" applyAlignment="1">
      <alignment horizontal="center" vertical="center"/>
    </xf>
    <xf numFmtId="0" fontId="22" fillId="0" borderId="0" xfId="50" applyNumberFormat="1" applyFont="1" applyFill="1" applyBorder="1" applyAlignment="1">
      <alignment vertical="center"/>
    </xf>
    <xf numFmtId="166" fontId="22" fillId="0" borderId="47" xfId="56" applyFont="1" applyFill="1" applyBorder="1" applyAlignment="1">
      <alignment horizontal="left" vertical="center"/>
    </xf>
    <xf numFmtId="0" fontId="22" fillId="0" borderId="18" xfId="24" applyNumberFormat="1" applyFont="1" applyFill="1" applyBorder="1" applyAlignment="1">
      <alignment horizontal="justify" vertical="center"/>
    </xf>
    <xf numFmtId="0" fontId="21" fillId="0" borderId="49" xfId="24" applyNumberFormat="1" applyFont="1" applyFill="1" applyBorder="1" applyAlignment="1">
      <alignment horizontal="right" vertical="center"/>
    </xf>
    <xf numFmtId="166" fontId="22" fillId="0" borderId="48" xfId="56" applyFont="1" applyFill="1" applyBorder="1" applyAlignment="1">
      <alignment horizontal="left" vertical="center"/>
    </xf>
    <xf numFmtId="0" fontId="21" fillId="0" borderId="48" xfId="24" applyNumberFormat="1" applyFont="1" applyFill="1" applyBorder="1" applyAlignment="1">
      <alignment horizontal="right" vertical="center"/>
    </xf>
    <xf numFmtId="166" fontId="22" fillId="0" borderId="20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vertical="center"/>
    </xf>
    <xf numFmtId="0" fontId="22" fillId="0" borderId="20" xfId="24" applyNumberFormat="1" applyFont="1" applyFill="1" applyBorder="1" applyAlignment="1">
      <alignment horizontal="right" vertical="center"/>
    </xf>
    <xf numFmtId="49" fontId="21" fillId="0" borderId="11" xfId="24" applyNumberFormat="1" applyFont="1" applyFill="1" applyBorder="1" applyAlignment="1">
      <alignment horizontal="right" vertical="center"/>
    </xf>
    <xf numFmtId="0" fontId="22" fillId="0" borderId="0" xfId="27" applyNumberFormat="1" applyFont="1" applyFill="1" applyAlignment="1">
      <alignment horizontal="center" vertical="center"/>
    </xf>
    <xf numFmtId="0" fontId="22" fillId="0" borderId="0" xfId="27" applyNumberFormat="1" applyFont="1" applyFill="1" applyAlignment="1">
      <alignment vertical="center"/>
    </xf>
    <xf numFmtId="0" fontId="22" fillId="0" borderId="0" xfId="50" applyNumberFormat="1" applyFont="1" applyFill="1" applyAlignment="1">
      <alignment vertical="center"/>
    </xf>
    <xf numFmtId="0" fontId="21" fillId="0" borderId="38" xfId="27" applyNumberFormat="1" applyFont="1" applyFill="1" applyBorder="1" applyAlignment="1">
      <alignment horizontal="center" vertical="distributed" wrapText="1"/>
    </xf>
    <xf numFmtId="43" fontId="21" fillId="0" borderId="28" xfId="24" applyNumberFormat="1" applyFont="1" applyFill="1" applyBorder="1" applyAlignment="1">
      <alignment horizontal="right" vertical="center"/>
    </xf>
    <xf numFmtId="43" fontId="21" fillId="0" borderId="28" xfId="56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horizontal="right" vertical="center"/>
    </xf>
    <xf numFmtId="171" fontId="21" fillId="0" borderId="36" xfId="56" applyNumberFormat="1" applyFont="1" applyFill="1" applyBorder="1" applyAlignment="1">
      <alignment horizontal="left" vertical="center"/>
    </xf>
    <xf numFmtId="0" fontId="24" fillId="8" borderId="11" xfId="0" applyFont="1" applyFill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165" fontId="23" fillId="5" borderId="18" xfId="2" applyNumberFormat="1" applyFont="1" applyFill="1" applyBorder="1" applyAlignment="1" applyProtection="1">
      <alignment horizontal="right" vertical="center" wrapText="1"/>
      <protection locked="0"/>
    </xf>
    <xf numFmtId="0" fontId="23" fillId="0" borderId="28" xfId="0" applyFont="1" applyBorder="1" applyAlignment="1">
      <alignment horizontal="center" vertical="center" wrapText="1"/>
    </xf>
    <xf numFmtId="165" fontId="23" fillId="3" borderId="28" xfId="2" applyNumberFormat="1" applyFont="1" applyFill="1" applyBorder="1" applyAlignment="1">
      <alignment horizontal="right" vertical="center" wrapText="1"/>
    </xf>
    <xf numFmtId="0" fontId="23" fillId="0" borderId="24" xfId="0" applyFont="1" applyBorder="1" applyAlignment="1">
      <alignment horizontal="center" vertical="center" wrapText="1"/>
    </xf>
    <xf numFmtId="165" fontId="23" fillId="3" borderId="24" xfId="2" applyNumberFormat="1" applyFont="1" applyFill="1" applyBorder="1" applyAlignment="1" applyProtection="1">
      <alignment horizontal="right" vertical="center" wrapText="1"/>
      <protection locked="0"/>
    </xf>
    <xf numFmtId="165" fontId="24" fillId="7" borderId="11" xfId="2" applyNumberFormat="1" applyFont="1" applyFill="1" applyBorder="1" applyAlignment="1">
      <alignment horizontal="right" vertical="center" wrapText="1"/>
    </xf>
    <xf numFmtId="0" fontId="24" fillId="7" borderId="18" xfId="0" applyFont="1" applyFill="1" applyBorder="1" applyAlignment="1">
      <alignment horizontal="center" vertical="center" wrapText="1"/>
    </xf>
    <xf numFmtId="0" fontId="24" fillId="7" borderId="53" xfId="0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justify" vertical="center" wrapText="1"/>
    </xf>
    <xf numFmtId="166" fontId="22" fillId="0" borderId="32" xfId="56" applyFont="1" applyFill="1" applyBorder="1" applyAlignment="1">
      <alignment horizontal="right" vertical="center"/>
    </xf>
    <xf numFmtId="0" fontId="22" fillId="0" borderId="40" xfId="56" applyNumberFormat="1" applyFont="1" applyFill="1" applyBorder="1" applyAlignment="1">
      <alignment horizontal="justify" vertical="center" wrapText="1"/>
    </xf>
    <xf numFmtId="166" fontId="22" fillId="0" borderId="61" xfId="56" applyFont="1" applyFill="1" applyBorder="1" applyAlignment="1">
      <alignment horizontal="right" vertical="center"/>
    </xf>
    <xf numFmtId="10" fontId="21" fillId="7" borderId="11" xfId="37" applyNumberFormat="1" applyFont="1" applyFill="1" applyBorder="1" applyAlignment="1">
      <alignment horizontal="center" vertical="center" wrapText="1"/>
    </xf>
    <xf numFmtId="166" fontId="21" fillId="7" borderId="8" xfId="56" applyFont="1" applyFill="1" applyBorder="1" applyAlignment="1">
      <alignment horizontal="right" vertical="center"/>
    </xf>
    <xf numFmtId="0" fontId="24" fillId="8" borderId="18" xfId="0" applyFont="1" applyFill="1" applyBorder="1" applyAlignment="1">
      <alignment horizontal="center" vertical="center" wrapText="1"/>
    </xf>
    <xf numFmtId="166" fontId="21" fillId="8" borderId="12" xfId="56" applyFont="1" applyFill="1" applyBorder="1" applyAlignment="1">
      <alignment vertical="center" wrapText="1"/>
    </xf>
    <xf numFmtId="0" fontId="21" fillId="8" borderId="11" xfId="27" applyFont="1" applyFill="1" applyBorder="1" applyAlignment="1">
      <alignment horizontal="center" vertical="center"/>
    </xf>
    <xf numFmtId="43" fontId="21" fillId="8" borderId="53" xfId="5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165" fontId="23" fillId="0" borderId="32" xfId="2" applyNumberFormat="1" applyFont="1" applyBorder="1" applyAlignment="1">
      <alignment horizontal="right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40" xfId="0" applyFont="1" applyBorder="1" applyAlignment="1">
      <alignment vertical="center" wrapText="1"/>
    </xf>
    <xf numFmtId="10" fontId="24" fillId="7" borderId="11" xfId="0" applyNumberFormat="1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165" fontId="23" fillId="3" borderId="3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2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38" xfId="2" applyNumberFormat="1" applyFont="1" applyFill="1" applyBorder="1" applyAlignment="1">
      <alignment horizontal="right" vertical="center" wrapText="1"/>
    </xf>
    <xf numFmtId="0" fontId="23" fillId="3" borderId="28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 wrapText="1"/>
    </xf>
    <xf numFmtId="165" fontId="23" fillId="3" borderId="24" xfId="2" applyNumberFormat="1" applyFont="1" applyFill="1" applyBorder="1" applyAlignment="1">
      <alignment horizontal="right" vertical="center" wrapText="1"/>
    </xf>
    <xf numFmtId="166" fontId="22" fillId="0" borderId="38" xfId="56" applyFont="1" applyFill="1" applyBorder="1" applyAlignment="1">
      <alignment horizontal="center" vertical="center"/>
    </xf>
    <xf numFmtId="43" fontId="22" fillId="0" borderId="18" xfId="50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center" vertical="center"/>
    </xf>
    <xf numFmtId="0" fontId="22" fillId="0" borderId="3" xfId="56" applyNumberFormat="1" applyFont="1" applyFill="1" applyBorder="1" applyAlignment="1">
      <alignment horizontal="justify" vertical="center" wrapText="1"/>
    </xf>
    <xf numFmtId="43" fontId="22" fillId="0" borderId="28" xfId="50" applyFont="1" applyFill="1" applyBorder="1" applyAlignment="1">
      <alignment horizontal="right" vertical="center"/>
    </xf>
    <xf numFmtId="166" fontId="22" fillId="0" borderId="24" xfId="56" applyFont="1" applyFill="1" applyBorder="1" applyAlignment="1">
      <alignment horizontal="center" vertical="center"/>
    </xf>
    <xf numFmtId="43" fontId="22" fillId="0" borderId="36" xfId="50" applyFont="1" applyFill="1" applyBorder="1" applyAlignment="1">
      <alignment horizontal="right" vertical="center"/>
    </xf>
    <xf numFmtId="10" fontId="21" fillId="7" borderId="11" xfId="27" applyNumberFormat="1" applyFont="1" applyFill="1" applyBorder="1" applyAlignment="1">
      <alignment horizontal="center" vertical="center" wrapText="1"/>
    </xf>
    <xf numFmtId="166" fontId="21" fillId="7" borderId="15" xfId="56" applyFont="1" applyFill="1" applyBorder="1" applyAlignment="1">
      <alignment horizontal="right" vertical="center"/>
    </xf>
    <xf numFmtId="43" fontId="22" fillId="0" borderId="50" xfId="50" applyFont="1" applyFill="1" applyBorder="1" applyAlignment="1">
      <alignment horizontal="right" vertical="center"/>
    </xf>
    <xf numFmtId="43" fontId="22" fillId="0" borderId="32" xfId="50" applyFont="1" applyFill="1" applyBorder="1" applyAlignment="1">
      <alignment horizontal="right" vertical="center"/>
    </xf>
    <xf numFmtId="43" fontId="22" fillId="0" borderId="61" xfId="50" applyFont="1" applyFill="1" applyBorder="1" applyAlignment="1">
      <alignment horizontal="right" vertical="center"/>
    </xf>
    <xf numFmtId="172" fontId="24" fillId="7" borderId="11" xfId="0" applyNumberFormat="1" applyFont="1" applyFill="1" applyBorder="1" applyAlignment="1">
      <alignment horizontal="center" vertical="center" wrapText="1"/>
    </xf>
    <xf numFmtId="43" fontId="24" fillId="7" borderId="8" xfId="1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2" fillId="0" borderId="0" xfId="56" applyNumberFormat="1" applyFont="1" applyFill="1" applyBorder="1" applyAlignment="1">
      <alignment horizontal="justify" vertical="center" wrapText="1"/>
    </xf>
    <xf numFmtId="166" fontId="22" fillId="0" borderId="38" xfId="56" applyFont="1" applyFill="1" applyBorder="1" applyAlignment="1">
      <alignment horizontal="center" vertical="center" wrapText="1"/>
    </xf>
    <xf numFmtId="166" fontId="22" fillId="0" borderId="36" xfId="56" applyFont="1" applyFill="1" applyBorder="1" applyAlignment="1">
      <alignment horizontal="center" vertical="center"/>
    </xf>
    <xf numFmtId="166" fontId="21" fillId="7" borderId="10" xfId="56" applyFont="1" applyFill="1" applyBorder="1" applyAlignment="1">
      <alignment horizontal="right" vertical="center"/>
    </xf>
    <xf numFmtId="165" fontId="23" fillId="7" borderId="38" xfId="2" applyNumberFormat="1" applyFont="1" applyFill="1" applyBorder="1" applyAlignment="1" applyProtection="1">
      <alignment horizontal="right" vertical="center" wrapText="1"/>
      <protection locked="0"/>
    </xf>
    <xf numFmtId="0" fontId="24" fillId="7" borderId="11" xfId="0" applyFont="1" applyFill="1" applyBorder="1" applyAlignment="1">
      <alignment vertical="center" wrapText="1"/>
    </xf>
    <xf numFmtId="166" fontId="22" fillId="0" borderId="47" xfId="56" applyFont="1" applyFill="1" applyBorder="1" applyAlignment="1">
      <alignment horizontal="center" vertical="center"/>
    </xf>
    <xf numFmtId="0" fontId="22" fillId="0" borderId="38" xfId="56" applyNumberFormat="1" applyFont="1" applyFill="1" applyBorder="1" applyAlignment="1">
      <alignment horizontal="left" vertical="center" wrapText="1"/>
    </xf>
    <xf numFmtId="10" fontId="23" fillId="3" borderId="12" xfId="0" applyNumberFormat="1" applyFont="1" applyFill="1" applyBorder="1" applyAlignment="1">
      <alignment horizontal="center"/>
    </xf>
    <xf numFmtId="165" fontId="23" fillId="0" borderId="38" xfId="2" applyNumberFormat="1" applyFont="1" applyBorder="1" applyAlignment="1">
      <alignment horizontal="center" vertical="center" wrapText="1"/>
    </xf>
    <xf numFmtId="166" fontId="22" fillId="0" borderId="48" xfId="56" applyFont="1" applyFill="1" applyBorder="1" applyAlignment="1">
      <alignment horizontal="center" vertical="center"/>
    </xf>
    <xf numFmtId="0" fontId="22" fillId="0" borderId="28" xfId="56" applyNumberFormat="1" applyFont="1" applyFill="1" applyBorder="1" applyAlignment="1">
      <alignment horizontal="left" vertical="center" wrapText="1"/>
    </xf>
    <xf numFmtId="10" fontId="23" fillId="3" borderId="2" xfId="0" applyNumberFormat="1" applyFont="1" applyFill="1" applyBorder="1" applyAlignment="1">
      <alignment horizontal="center"/>
    </xf>
    <xf numFmtId="165" fontId="23" fillId="0" borderId="28" xfId="2" applyNumberFormat="1" applyFont="1" applyBorder="1" applyAlignment="1">
      <alignment horizontal="center" vertical="center" wrapText="1"/>
    </xf>
    <xf numFmtId="0" fontId="22" fillId="0" borderId="28" xfId="56" applyNumberFormat="1" applyFont="1" applyFill="1" applyBorder="1" applyAlignment="1">
      <alignment vertical="center"/>
    </xf>
    <xf numFmtId="10" fontId="21" fillId="3" borderId="2" xfId="56" applyNumberFormat="1" applyFont="1" applyFill="1" applyBorder="1" applyAlignment="1">
      <alignment horizontal="center" vertical="center"/>
    </xf>
    <xf numFmtId="165" fontId="23" fillId="3" borderId="28" xfId="2" applyNumberFormat="1" applyFont="1" applyFill="1" applyBorder="1" applyAlignment="1">
      <alignment horizontal="center" vertical="center" wrapText="1"/>
    </xf>
    <xf numFmtId="0" fontId="22" fillId="0" borderId="2" xfId="56" applyNumberFormat="1" applyFont="1" applyFill="1" applyBorder="1" applyAlignment="1">
      <alignment horizontal="center" vertical="center"/>
    </xf>
    <xf numFmtId="0" fontId="22" fillId="0" borderId="24" xfId="56" applyNumberFormat="1" applyFont="1" applyFill="1" applyBorder="1" applyAlignment="1">
      <alignment vertical="center"/>
    </xf>
    <xf numFmtId="10" fontId="23" fillId="3" borderId="45" xfId="0" applyNumberFormat="1" applyFont="1" applyFill="1" applyBorder="1" applyAlignment="1">
      <alignment horizontal="center"/>
    </xf>
    <xf numFmtId="165" fontId="23" fillId="3" borderId="36" xfId="2" applyNumberFormat="1" applyFont="1" applyFill="1" applyBorder="1" applyAlignment="1">
      <alignment horizontal="center" vertical="center" wrapText="1"/>
    </xf>
    <xf numFmtId="10" fontId="21" fillId="7" borderId="11" xfId="27" applyNumberFormat="1" applyFont="1" applyFill="1" applyBorder="1" applyAlignment="1">
      <alignment horizontal="center" vertical="center"/>
    </xf>
    <xf numFmtId="43" fontId="21" fillId="7" borderId="15" xfId="50" applyFont="1" applyFill="1" applyBorder="1" applyAlignment="1">
      <alignment horizontal="center" vertical="center"/>
    </xf>
    <xf numFmtId="0" fontId="24" fillId="7" borderId="59" xfId="0" applyFont="1" applyFill="1" applyBorder="1" applyAlignment="1">
      <alignment vertical="center"/>
    </xf>
    <xf numFmtId="0" fontId="24" fillId="7" borderId="44" xfId="0" applyFont="1" applyFill="1" applyBorder="1" applyAlignment="1">
      <alignment vertical="center"/>
    </xf>
    <xf numFmtId="0" fontId="24" fillId="7" borderId="45" xfId="0" applyFont="1" applyFill="1" applyBorder="1" applyAlignment="1">
      <alignment vertical="center"/>
    </xf>
    <xf numFmtId="0" fontId="24" fillId="7" borderId="52" xfId="0" applyFont="1" applyFill="1" applyBorder="1" applyAlignment="1">
      <alignment vertical="center"/>
    </xf>
    <xf numFmtId="165" fontId="23" fillId="0" borderId="38" xfId="2" applyNumberFormat="1" applyFont="1" applyBorder="1" applyAlignment="1">
      <alignment horizontal="right" vertical="center" wrapText="1"/>
    </xf>
    <xf numFmtId="0" fontId="24" fillId="0" borderId="28" xfId="0" applyFont="1" applyBorder="1" applyAlignment="1">
      <alignment horizontal="center" vertical="center" wrapText="1"/>
    </xf>
    <xf numFmtId="165" fontId="23" fillId="0" borderId="28" xfId="2" applyNumberFormat="1" applyFont="1" applyBorder="1" applyAlignment="1">
      <alignment horizontal="right" vertical="center" wrapText="1"/>
    </xf>
    <xf numFmtId="0" fontId="24" fillId="0" borderId="24" xfId="0" applyFont="1" applyBorder="1" applyAlignment="1">
      <alignment horizontal="center" vertical="center" wrapText="1"/>
    </xf>
    <xf numFmtId="165" fontId="23" fillId="0" borderId="24" xfId="2" applyNumberFormat="1" applyFont="1" applyBorder="1" applyAlignment="1">
      <alignment horizontal="right" vertical="center" wrapText="1"/>
    </xf>
    <xf numFmtId="0" fontId="24" fillId="9" borderId="62" xfId="0" applyFont="1" applyFill="1" applyBorder="1" applyAlignment="1">
      <alignment horizontal="center" vertical="center" wrapText="1"/>
    </xf>
    <xf numFmtId="165" fontId="23" fillId="9" borderId="13" xfId="2" applyNumberFormat="1" applyFont="1" applyFill="1" applyBorder="1" applyAlignment="1">
      <alignment horizontal="right" vertical="center" wrapText="1"/>
    </xf>
    <xf numFmtId="0" fontId="24" fillId="7" borderId="42" xfId="0" applyFont="1" applyFill="1" applyBorder="1" applyAlignment="1">
      <alignment vertical="center"/>
    </xf>
    <xf numFmtId="0" fontId="24" fillId="7" borderId="29" xfId="0" applyFont="1" applyFill="1" applyBorder="1" applyAlignment="1">
      <alignment vertical="center"/>
    </xf>
    <xf numFmtId="0" fontId="24" fillId="7" borderId="7" xfId="0" applyFont="1" applyFill="1" applyBorder="1" applyAlignment="1">
      <alignment vertical="center"/>
    </xf>
    <xf numFmtId="0" fontId="24" fillId="7" borderId="8" xfId="0" applyFont="1" applyFill="1" applyBorder="1" applyAlignment="1">
      <alignment vertical="center"/>
    </xf>
    <xf numFmtId="165" fontId="23" fillId="3" borderId="18" xfId="0" applyNumberFormat="1" applyFont="1" applyFill="1" applyBorder="1" applyAlignment="1">
      <alignment vertical="center"/>
    </xf>
    <xf numFmtId="165" fontId="23" fillId="3" borderId="28" xfId="0" applyNumberFormat="1" applyFont="1" applyFill="1" applyBorder="1" applyAlignment="1">
      <alignment vertical="center"/>
    </xf>
    <xf numFmtId="10" fontId="23" fillId="0" borderId="18" xfId="3" applyNumberFormat="1" applyFont="1" applyBorder="1" applyAlignment="1">
      <alignment horizontal="center" vertical="center" wrapText="1"/>
    </xf>
    <xf numFmtId="10" fontId="23" fillId="0" borderId="28" xfId="3" applyNumberFormat="1" applyFont="1" applyBorder="1" applyAlignment="1">
      <alignment horizontal="center" vertical="center" wrapText="1"/>
    </xf>
    <xf numFmtId="10" fontId="23" fillId="0" borderId="24" xfId="3" applyNumberFormat="1" applyFont="1" applyBorder="1" applyAlignment="1">
      <alignment horizontal="center" vertical="center" wrapText="1"/>
    </xf>
    <xf numFmtId="165" fontId="23" fillId="3" borderId="24" xfId="0" applyNumberFormat="1" applyFont="1" applyFill="1" applyBorder="1" applyAlignment="1">
      <alignment vertical="center"/>
    </xf>
    <xf numFmtId="165" fontId="27" fillId="0" borderId="11" xfId="2" applyNumberFormat="1" applyFont="1" applyBorder="1" applyAlignment="1">
      <alignment horizontal="right" vertical="center" wrapText="1"/>
    </xf>
    <xf numFmtId="165" fontId="24" fillId="7" borderId="11" xfId="0" applyNumberFormat="1" applyFont="1" applyFill="1" applyBorder="1"/>
    <xf numFmtId="0" fontId="22" fillId="3" borderId="1" xfId="21" applyFont="1" applyFill="1" applyBorder="1" applyProtection="1"/>
    <xf numFmtId="0" fontId="23" fillId="3" borderId="0" xfId="0" applyFont="1" applyFill="1" applyProtection="1"/>
    <xf numFmtId="0" fontId="22" fillId="2" borderId="3" xfId="4" applyFont="1" applyFill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28" xfId="0" applyFont="1" applyBorder="1" applyAlignment="1" applyProtection="1">
      <alignment horizontal="center" vertical="center" wrapText="1"/>
    </xf>
    <xf numFmtId="0" fontId="24" fillId="0" borderId="36" xfId="0" applyFont="1" applyBorder="1" applyAlignment="1" applyProtection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166" fontId="22" fillId="0" borderId="13" xfId="56" applyFont="1" applyFill="1" applyBorder="1" applyAlignment="1">
      <alignment horizontal="right" vertical="center"/>
    </xf>
    <xf numFmtId="43" fontId="22" fillId="0" borderId="13" xfId="50" applyFont="1" applyFill="1" applyBorder="1" applyAlignment="1">
      <alignment horizontal="right" vertical="center"/>
    </xf>
    <xf numFmtId="10" fontId="21" fillId="0" borderId="11" xfId="50" applyNumberFormat="1" applyFont="1" applyFill="1" applyBorder="1" applyAlignment="1">
      <alignment horizontal="right" vertical="center"/>
    </xf>
    <xf numFmtId="0" fontId="23" fillId="0" borderId="12" xfId="0" applyFont="1" applyBorder="1" applyAlignment="1">
      <alignment vertical="center" wrapText="1"/>
    </xf>
    <xf numFmtId="164" fontId="23" fillId="0" borderId="11" xfId="2" applyFont="1" applyBorder="1" applyAlignment="1">
      <alignment vertical="center" wrapText="1"/>
    </xf>
    <xf numFmtId="0" fontId="24" fillId="7" borderId="7" xfId="0" applyFont="1" applyFill="1" applyBorder="1" applyAlignment="1">
      <alignment vertical="center" wrapText="1"/>
    </xf>
    <xf numFmtId="0" fontId="22" fillId="0" borderId="40" xfId="56" applyNumberFormat="1" applyFont="1" applyFill="1" applyBorder="1" applyAlignment="1">
      <alignment horizontal="left" vertical="center" wrapText="1"/>
    </xf>
    <xf numFmtId="10" fontId="30" fillId="0" borderId="24" xfId="3" applyNumberFormat="1" applyFont="1" applyFill="1" applyBorder="1" applyAlignment="1">
      <alignment horizontal="center" vertical="center" wrapText="1"/>
    </xf>
    <xf numFmtId="0" fontId="28" fillId="7" borderId="11" xfId="0" applyFont="1" applyFill="1" applyBorder="1" applyAlignment="1" applyProtection="1">
      <alignment horizontal="center" vertical="distributed" wrapText="1"/>
    </xf>
    <xf numFmtId="10" fontId="30" fillId="0" borderId="38" xfId="3" applyNumberFormat="1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165" fontId="24" fillId="3" borderId="11" xfId="2" applyNumberFormat="1" applyFont="1" applyFill="1" applyBorder="1" applyAlignment="1">
      <alignment horizontal="right" vertical="center" wrapText="1"/>
    </xf>
    <xf numFmtId="164" fontId="11" fillId="0" borderId="0" xfId="2" applyFont="1"/>
    <xf numFmtId="0" fontId="24" fillId="12" borderId="36" xfId="2" applyNumberFormat="1" applyFont="1" applyFill="1" applyBorder="1" applyAlignment="1" applyProtection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/>
    <xf numFmtId="0" fontId="11" fillId="0" borderId="0" xfId="0" applyFont="1" applyBorder="1"/>
    <xf numFmtId="44" fontId="17" fillId="7" borderId="38" xfId="0" applyNumberFormat="1" applyFont="1" applyFill="1" applyBorder="1" applyAlignment="1">
      <alignment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4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distributed" wrapText="1"/>
    </xf>
    <xf numFmtId="0" fontId="17" fillId="3" borderId="0" xfId="0" applyFont="1" applyFill="1" applyAlignment="1">
      <alignment vertical="center" wrapText="1"/>
    </xf>
    <xf numFmtId="0" fontId="18" fillId="3" borderId="0" xfId="0" applyFont="1" applyFill="1" applyAlignment="1">
      <alignment vertical="center" wrapText="1"/>
    </xf>
    <xf numFmtId="0" fontId="23" fillId="3" borderId="0" xfId="0" applyFont="1" applyFill="1"/>
    <xf numFmtId="165" fontId="24" fillId="7" borderId="9" xfId="2" applyNumberFormat="1" applyFont="1" applyFill="1" applyBorder="1" applyAlignment="1">
      <alignment horizontal="right" vertical="center" wrapText="1"/>
    </xf>
    <xf numFmtId="0" fontId="24" fillId="7" borderId="68" xfId="0" applyFont="1" applyFill="1" applyBorder="1" applyAlignment="1">
      <alignment vertical="center"/>
    </xf>
    <xf numFmtId="0" fontId="24" fillId="7" borderId="69" xfId="0" applyFont="1" applyFill="1" applyBorder="1" applyAlignment="1">
      <alignment vertical="center"/>
    </xf>
    <xf numFmtId="0" fontId="24" fillId="7" borderId="19" xfId="0" applyFont="1" applyFill="1" applyBorder="1" applyAlignment="1">
      <alignment vertical="center"/>
    </xf>
    <xf numFmtId="0" fontId="24" fillId="7" borderId="15" xfId="0" applyFont="1" applyFill="1" applyBorder="1" applyAlignment="1">
      <alignment vertical="center"/>
    </xf>
    <xf numFmtId="0" fontId="23" fillId="3" borderId="0" xfId="0" applyFont="1" applyFill="1" applyBorder="1"/>
    <xf numFmtId="0" fontId="21" fillId="0" borderId="28" xfId="24" applyNumberFormat="1" applyFont="1" applyFill="1" applyBorder="1" applyAlignment="1">
      <alignment horizontal="right" vertical="center"/>
    </xf>
    <xf numFmtId="0" fontId="22" fillId="2" borderId="6" xfId="4" applyFont="1" applyFill="1" applyBorder="1" applyAlignment="1" applyProtection="1">
      <alignment horizontal="left" vertical="center"/>
    </xf>
    <xf numFmtId="0" fontId="23" fillId="5" borderId="7" xfId="2" applyNumberFormat="1" applyFont="1" applyFill="1" applyBorder="1" applyAlignment="1" applyProtection="1">
      <alignment horizontal="center" vertical="center" wrapText="1"/>
    </xf>
    <xf numFmtId="164" fontId="29" fillId="0" borderId="7" xfId="0" applyNumberFormat="1" applyFont="1" applyBorder="1" applyProtection="1"/>
    <xf numFmtId="164" fontId="29" fillId="0" borderId="11" xfId="2" applyFont="1" applyBorder="1" applyProtection="1"/>
    <xf numFmtId="0" fontId="28" fillId="7" borderId="11" xfId="0" applyFont="1" applyFill="1" applyBorder="1" applyAlignment="1" applyProtection="1">
      <alignment horizontal="center" vertical="center" wrapText="1"/>
    </xf>
    <xf numFmtId="0" fontId="18" fillId="3" borderId="70" xfId="0" applyFont="1" applyFill="1" applyBorder="1" applyProtection="1"/>
    <xf numFmtId="0" fontId="28" fillId="3" borderId="11" xfId="0" applyFont="1" applyFill="1" applyBorder="1" applyAlignment="1" applyProtection="1">
      <alignment horizontal="center" vertical="center"/>
    </xf>
    <xf numFmtId="0" fontId="28" fillId="3" borderId="71" xfId="0" applyFont="1" applyFill="1" applyBorder="1" applyAlignment="1" applyProtection="1">
      <alignment vertical="center"/>
    </xf>
    <xf numFmtId="0" fontId="22" fillId="3" borderId="0" xfId="0" applyFont="1" applyFill="1" applyAlignment="1">
      <alignment horizontal="left"/>
    </xf>
    <xf numFmtId="0" fontId="22" fillId="3" borderId="0" xfId="0" applyFont="1" applyFill="1"/>
    <xf numFmtId="0" fontId="21" fillId="3" borderId="0" xfId="27" applyFont="1" applyFill="1" applyAlignment="1">
      <alignment horizontal="right" vertical="center" wrapText="1"/>
    </xf>
    <xf numFmtId="0" fontId="23" fillId="3" borderId="0" xfId="0" applyFont="1" applyFill="1" applyAlignment="1"/>
    <xf numFmtId="0" fontId="18" fillId="3" borderId="0" xfId="0" applyFont="1" applyFill="1"/>
    <xf numFmtId="164" fontId="29" fillId="0" borderId="9" xfId="0" applyNumberFormat="1" applyFont="1" applyBorder="1" applyAlignment="1" applyProtection="1">
      <alignment vertical="center"/>
    </xf>
    <xf numFmtId="0" fontId="0" fillId="0" borderId="4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72" xfId="0" applyBorder="1"/>
    <xf numFmtId="0" fontId="0" fillId="0" borderId="64" xfId="0" applyBorder="1"/>
    <xf numFmtId="0" fontId="0" fillId="0" borderId="44" xfId="0" applyBorder="1"/>
    <xf numFmtId="0" fontId="0" fillId="0" borderId="45" xfId="0" applyBorder="1"/>
    <xf numFmtId="0" fontId="0" fillId="0" borderId="40" xfId="0" applyBorder="1"/>
    <xf numFmtId="0" fontId="0" fillId="0" borderId="46" xfId="0" applyBorder="1"/>
    <xf numFmtId="0" fontId="0" fillId="0" borderId="12" xfId="0" applyBorder="1"/>
    <xf numFmtId="0" fontId="0" fillId="0" borderId="39" xfId="0" applyBorder="1"/>
    <xf numFmtId="0" fontId="0" fillId="0" borderId="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5" borderId="4" xfId="0" applyFill="1" applyBorder="1" applyAlignment="1">
      <alignment horizontal="center"/>
    </xf>
    <xf numFmtId="164" fontId="0" fillId="5" borderId="4" xfId="2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164" fontId="0" fillId="7" borderId="4" xfId="2" applyFont="1" applyFill="1" applyBorder="1" applyAlignment="1">
      <alignment horizontal="center"/>
    </xf>
    <xf numFmtId="44" fontId="0" fillId="5" borderId="4" xfId="0" applyNumberFormat="1" applyFill="1" applyBorder="1"/>
    <xf numFmtId="44" fontId="0" fillId="7" borderId="4" xfId="0" applyNumberFormat="1" applyFill="1" applyBorder="1"/>
    <xf numFmtId="0" fontId="21" fillId="3" borderId="0" xfId="27" applyFont="1" applyFill="1" applyAlignment="1">
      <alignment horizontal="right" vertical="center" wrapText="1"/>
    </xf>
    <xf numFmtId="0" fontId="24" fillId="3" borderId="0" xfId="0" applyFont="1" applyFill="1" applyAlignment="1">
      <alignment horizontal="center" vertical="center"/>
    </xf>
    <xf numFmtId="0" fontId="22" fillId="3" borderId="0" xfId="27" applyFont="1" applyFill="1" applyAlignment="1">
      <alignment horizontal="center" vertical="center" wrapText="1"/>
    </xf>
    <xf numFmtId="0" fontId="21" fillId="3" borderId="0" xfId="27" applyFont="1" applyFill="1" applyAlignment="1">
      <alignment horizontal="center" vertical="center" wrapText="1"/>
    </xf>
    <xf numFmtId="0" fontId="22" fillId="3" borderId="0" xfId="27" applyFont="1" applyFill="1" applyAlignment="1">
      <alignment horizontal="left" vertical="center" wrapText="1"/>
    </xf>
    <xf numFmtId="0" fontId="22" fillId="3" borderId="0" xfId="0" applyFont="1" applyFill="1" applyAlignment="1">
      <alignment horizontal="center"/>
    </xf>
    <xf numFmtId="0" fontId="21" fillId="3" borderId="0" xfId="0" applyFont="1" applyFill="1" applyAlignment="1">
      <alignment horizontal="left"/>
    </xf>
    <xf numFmtId="0" fontId="22" fillId="3" borderId="0" xfId="0" applyFont="1" applyFill="1" applyAlignment="1">
      <alignment horizontal="left"/>
    </xf>
    <xf numFmtId="164" fontId="23" fillId="5" borderId="6" xfId="2" applyFont="1" applyFill="1" applyBorder="1" applyAlignment="1" applyProtection="1">
      <alignment horizontal="left" vertical="top" wrapText="1"/>
      <protection locked="0"/>
    </xf>
    <xf numFmtId="164" fontId="23" fillId="5" borderId="7" xfId="2" applyFont="1" applyFill="1" applyBorder="1" applyAlignment="1" applyProtection="1">
      <alignment horizontal="left" vertical="top" wrapText="1"/>
      <protection locked="0"/>
    </xf>
    <xf numFmtId="164" fontId="23" fillId="5" borderId="8" xfId="2" applyFont="1" applyFill="1" applyBorder="1" applyAlignment="1" applyProtection="1">
      <alignment horizontal="left" vertical="top" wrapText="1"/>
      <protection locked="0"/>
    </xf>
    <xf numFmtId="0" fontId="22" fillId="2" borderId="12" xfId="4" applyFont="1" applyFill="1" applyBorder="1" applyAlignment="1" applyProtection="1">
      <alignment horizontal="left" vertical="center"/>
    </xf>
    <xf numFmtId="0" fontId="28" fillId="0" borderId="6" xfId="0" applyFont="1" applyBorder="1" applyAlignment="1" applyProtection="1">
      <alignment horizontal="center"/>
    </xf>
    <xf numFmtId="0" fontId="28" fillId="0" borderId="7" xfId="0" applyFont="1" applyBorder="1" applyAlignment="1" applyProtection="1">
      <alignment horizontal="center"/>
    </xf>
    <xf numFmtId="0" fontId="28" fillId="0" borderId="8" xfId="0" applyFont="1" applyBorder="1" applyAlignment="1" applyProtection="1">
      <alignment horizontal="center"/>
    </xf>
    <xf numFmtId="0" fontId="28" fillId="0" borderId="6" xfId="0" applyFont="1" applyBorder="1" applyAlignment="1" applyProtection="1">
      <alignment horizontal="left" vertical="top"/>
    </xf>
    <xf numFmtId="0" fontId="28" fillId="0" borderId="7" xfId="0" applyFont="1" applyBorder="1" applyAlignment="1" applyProtection="1">
      <alignment horizontal="left" vertical="top"/>
    </xf>
    <xf numFmtId="0" fontId="28" fillId="0" borderId="8" xfId="0" applyFont="1" applyBorder="1" applyAlignment="1" applyProtection="1">
      <alignment horizontal="left" vertical="top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2" borderId="6" xfId="4" applyFont="1" applyFill="1" applyBorder="1" applyAlignment="1" applyProtection="1">
      <alignment horizontal="center" vertical="center"/>
    </xf>
    <xf numFmtId="0" fontId="22" fillId="2" borderId="7" xfId="4" applyFont="1" applyFill="1" applyBorder="1" applyAlignment="1" applyProtection="1">
      <alignment horizontal="center" vertical="center"/>
    </xf>
    <xf numFmtId="0" fontId="22" fillId="2" borderId="8" xfId="4" applyFont="1" applyFill="1" applyBorder="1" applyAlignment="1" applyProtection="1">
      <alignment horizontal="center" vertical="center"/>
    </xf>
    <xf numFmtId="0" fontId="28" fillId="7" borderId="6" xfId="0" applyFont="1" applyFill="1" applyBorder="1" applyAlignment="1" applyProtection="1">
      <alignment horizontal="center" vertical="center" wrapText="1"/>
    </xf>
    <xf numFmtId="0" fontId="28" fillId="7" borderId="7" xfId="0" applyFont="1" applyFill="1" applyBorder="1" applyAlignment="1" applyProtection="1">
      <alignment horizontal="center" vertical="center" wrapText="1"/>
    </xf>
    <xf numFmtId="0" fontId="28" fillId="7" borderId="15" xfId="0" applyFont="1" applyFill="1" applyBorder="1" applyAlignment="1" applyProtection="1">
      <alignment horizontal="center" vertical="center" wrapText="1"/>
    </xf>
    <xf numFmtId="0" fontId="22" fillId="2" borderId="6" xfId="4" applyFont="1" applyFill="1" applyBorder="1" applyAlignment="1" applyProtection="1">
      <alignment horizontal="center" vertical="center" wrapText="1"/>
    </xf>
    <xf numFmtId="0" fontId="22" fillId="2" borderId="7" xfId="4" applyFont="1" applyFill="1" applyBorder="1" applyAlignment="1" applyProtection="1">
      <alignment horizontal="center" vertical="center" wrapText="1"/>
    </xf>
    <xf numFmtId="0" fontId="22" fillId="2" borderId="8" xfId="4" applyFont="1" applyFill="1" applyBorder="1" applyAlignment="1" applyProtection="1">
      <alignment horizontal="center" vertical="center" wrapText="1"/>
    </xf>
    <xf numFmtId="0" fontId="28" fillId="3" borderId="6" xfId="0" applyFont="1" applyFill="1" applyBorder="1" applyAlignment="1" applyProtection="1">
      <alignment horizontal="center" vertical="center"/>
    </xf>
    <xf numFmtId="0" fontId="28" fillId="3" borderId="7" xfId="0" applyFont="1" applyFill="1" applyBorder="1" applyAlignment="1" applyProtection="1">
      <alignment horizontal="center" vertical="center"/>
    </xf>
    <xf numFmtId="0" fontId="28" fillId="3" borderId="8" xfId="0" applyFont="1" applyFill="1" applyBorder="1" applyAlignment="1" applyProtection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4" fillId="7" borderId="6" xfId="0" applyFont="1" applyFill="1" applyBorder="1" applyAlignment="1" applyProtection="1">
      <alignment horizontal="center" vertical="center"/>
    </xf>
    <xf numFmtId="0" fontId="24" fillId="7" borderId="7" xfId="0" applyFont="1" applyFill="1" applyBorder="1" applyAlignment="1" applyProtection="1">
      <alignment horizontal="center" vertical="center"/>
    </xf>
    <xf numFmtId="0" fontId="24" fillId="7" borderId="8" xfId="0" applyFont="1" applyFill="1" applyBorder="1" applyAlignment="1" applyProtection="1">
      <alignment horizontal="center" vertical="center"/>
    </xf>
    <xf numFmtId="0" fontId="22" fillId="2" borderId="2" xfId="4" applyFont="1" applyFill="1" applyBorder="1" applyAlignment="1" applyProtection="1">
      <alignment horizontal="left" vertical="center"/>
    </xf>
    <xf numFmtId="0" fontId="22" fillId="2" borderId="54" xfId="4" applyFont="1" applyFill="1" applyBorder="1" applyAlignment="1" applyProtection="1">
      <alignment horizontal="left" vertical="center"/>
    </xf>
    <xf numFmtId="0" fontId="28" fillId="7" borderId="9" xfId="0" applyFont="1" applyFill="1" applyBorder="1" applyAlignment="1" applyProtection="1">
      <alignment horizontal="center" vertical="center"/>
    </xf>
    <xf numFmtId="0" fontId="28" fillId="7" borderId="13" xfId="0" applyFont="1" applyFill="1" applyBorder="1" applyAlignment="1" applyProtection="1">
      <alignment horizontal="center" vertical="center"/>
    </xf>
    <xf numFmtId="0" fontId="28" fillId="7" borderId="9" xfId="0" applyFont="1" applyFill="1" applyBorder="1" applyAlignment="1" applyProtection="1">
      <alignment horizontal="center" vertical="center" wrapText="1"/>
    </xf>
    <xf numFmtId="0" fontId="28" fillId="7" borderId="13" xfId="0" applyFont="1" applyFill="1" applyBorder="1" applyAlignment="1" applyProtection="1">
      <alignment horizontal="center" vertical="center" wrapText="1"/>
    </xf>
    <xf numFmtId="0" fontId="28" fillId="7" borderId="6" xfId="0" applyFont="1" applyFill="1" applyBorder="1" applyAlignment="1" applyProtection="1">
      <alignment horizontal="center" vertical="center"/>
    </xf>
    <xf numFmtId="0" fontId="28" fillId="7" borderId="7" xfId="0" applyFont="1" applyFill="1" applyBorder="1" applyAlignment="1" applyProtection="1">
      <alignment horizontal="center" vertical="center"/>
    </xf>
    <xf numFmtId="0" fontId="28" fillId="7" borderId="8" xfId="0" applyFont="1" applyFill="1" applyBorder="1" applyAlignment="1" applyProtection="1">
      <alignment horizontal="center" vertical="center"/>
    </xf>
    <xf numFmtId="0" fontId="32" fillId="12" borderId="6" xfId="2" applyNumberFormat="1" applyFont="1" applyFill="1" applyBorder="1" applyAlignment="1" applyProtection="1">
      <alignment horizontal="left" vertical="center" wrapText="1"/>
    </xf>
    <xf numFmtId="0" fontId="32" fillId="12" borderId="7" xfId="2" applyNumberFormat="1" applyFont="1" applyFill="1" applyBorder="1" applyAlignment="1" applyProtection="1">
      <alignment horizontal="left" vertical="center" wrapText="1"/>
    </xf>
    <xf numFmtId="0" fontId="32" fillId="12" borderId="8" xfId="2" applyNumberFormat="1" applyFont="1" applyFill="1" applyBorder="1" applyAlignment="1" applyProtection="1">
      <alignment horizontal="left" vertical="center" wrapText="1"/>
    </xf>
    <xf numFmtId="166" fontId="21" fillId="0" borderId="6" xfId="56" applyFont="1" applyFill="1" applyBorder="1" applyAlignment="1">
      <alignment horizontal="left" vertical="center"/>
    </xf>
    <xf numFmtId="166" fontId="21" fillId="0" borderId="7" xfId="56" applyFont="1" applyFill="1" applyBorder="1" applyAlignment="1">
      <alignment horizontal="left" vertical="center"/>
    </xf>
    <xf numFmtId="166" fontId="21" fillId="0" borderId="8" xfId="56" applyFont="1" applyFill="1" applyBorder="1" applyAlignment="1">
      <alignment horizontal="left" vertical="center"/>
    </xf>
    <xf numFmtId="0" fontId="24" fillId="3" borderId="0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31" fillId="3" borderId="12" xfId="0" applyFont="1" applyFill="1" applyBorder="1" applyAlignment="1">
      <alignment horizontal="center"/>
    </xf>
    <xf numFmtId="0" fontId="24" fillId="8" borderId="57" xfId="0" applyFont="1" applyFill="1" applyBorder="1" applyAlignment="1">
      <alignment horizontal="left" vertical="center" wrapText="1"/>
    </xf>
    <xf numFmtId="0" fontId="24" fillId="8" borderId="29" xfId="0" applyFont="1" applyFill="1" applyBorder="1" applyAlignment="1">
      <alignment horizontal="left" vertical="center" wrapText="1"/>
    </xf>
    <xf numFmtId="49" fontId="21" fillId="0" borderId="47" xfId="24" applyNumberFormat="1" applyFont="1" applyFill="1" applyBorder="1" applyAlignment="1">
      <alignment horizontal="center" vertical="center" wrapText="1"/>
    </xf>
    <xf numFmtId="49" fontId="21" fillId="0" borderId="53" xfId="24" applyNumberFormat="1" applyFont="1" applyFill="1" applyBorder="1" applyAlignment="1">
      <alignment horizontal="center" vertical="center" wrapText="1"/>
    </xf>
    <xf numFmtId="49" fontId="21" fillId="0" borderId="51" xfId="24" applyNumberFormat="1" applyFont="1" applyFill="1" applyBorder="1" applyAlignment="1">
      <alignment horizontal="center" vertical="center"/>
    </xf>
    <xf numFmtId="49" fontId="21" fillId="0" borderId="52" xfId="24" applyNumberFormat="1" applyFont="1" applyFill="1" applyBorder="1" applyAlignment="1">
      <alignment horizontal="center" vertical="center"/>
    </xf>
    <xf numFmtId="166" fontId="21" fillId="0" borderId="42" xfId="56" applyFont="1" applyFill="1" applyBorder="1" applyAlignment="1">
      <alignment horizontal="left" vertical="center" wrapText="1"/>
    </xf>
    <xf numFmtId="166" fontId="21" fillId="0" borderId="43" xfId="56" applyFont="1" applyFill="1" applyBorder="1" applyAlignment="1">
      <alignment horizontal="left" vertical="center" wrapText="1"/>
    </xf>
    <xf numFmtId="166" fontId="21" fillId="0" borderId="41" xfId="56" applyFont="1" applyFill="1" applyBorder="1" applyAlignment="1">
      <alignment horizontal="left" vertical="center" wrapText="1"/>
    </xf>
    <xf numFmtId="166" fontId="22" fillId="0" borderId="16" xfId="56" applyFont="1" applyFill="1" applyBorder="1" applyAlignment="1">
      <alignment horizontal="left" vertical="center"/>
    </xf>
    <xf numFmtId="166" fontId="22" fillId="0" borderId="17" xfId="56" applyFont="1" applyFill="1" applyBorder="1" applyAlignment="1">
      <alignment horizontal="left" vertical="center"/>
    </xf>
    <xf numFmtId="166" fontId="22" fillId="0" borderId="31" xfId="56" applyFont="1" applyFill="1" applyBorder="1" applyAlignment="1">
      <alignment horizontal="left" vertical="center"/>
    </xf>
    <xf numFmtId="166" fontId="22" fillId="0" borderId="32" xfId="56" applyFont="1" applyFill="1" applyBorder="1" applyAlignment="1">
      <alignment horizontal="left" vertical="center"/>
    </xf>
    <xf numFmtId="166" fontId="22" fillId="0" borderId="33" xfId="56" applyFont="1" applyFill="1" applyBorder="1" applyAlignment="1">
      <alignment horizontal="left" vertical="center"/>
    </xf>
    <xf numFmtId="166" fontId="22" fillId="0" borderId="35" xfId="56" applyFont="1" applyFill="1" applyBorder="1" applyAlignment="1">
      <alignment horizontal="left" vertical="center"/>
    </xf>
    <xf numFmtId="0" fontId="24" fillId="7" borderId="21" xfId="0" applyFont="1" applyFill="1" applyBorder="1" applyAlignment="1">
      <alignment horizontal="left" vertical="center"/>
    </xf>
    <xf numFmtId="0" fontId="24" fillId="7" borderId="22" xfId="0" applyFont="1" applyFill="1" applyBorder="1" applyAlignment="1">
      <alignment horizontal="left" vertical="center"/>
    </xf>
    <xf numFmtId="0" fontId="24" fillId="7" borderId="23" xfId="0" applyFont="1" applyFill="1" applyBorder="1" applyAlignment="1">
      <alignment horizontal="left" vertical="center"/>
    </xf>
    <xf numFmtId="0" fontId="24" fillId="7" borderId="57" xfId="0" applyFont="1" applyFill="1" applyBorder="1" applyAlignment="1">
      <alignment horizontal="left" vertical="center" wrapText="1"/>
    </xf>
    <xf numFmtId="0" fontId="24" fillId="7" borderId="29" xfId="0" applyFont="1" applyFill="1" applyBorder="1" applyAlignment="1">
      <alignment horizontal="left" vertical="center" wrapText="1"/>
    </xf>
    <xf numFmtId="0" fontId="23" fillId="0" borderId="39" xfId="0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3" borderId="48" xfId="0" applyFont="1" applyFill="1" applyBorder="1" applyAlignment="1">
      <alignment horizontal="left" vertical="center" wrapText="1"/>
    </xf>
    <xf numFmtId="0" fontId="23" fillId="3" borderId="30" xfId="0" applyFont="1" applyFill="1" applyBorder="1" applyAlignment="1">
      <alignment horizontal="left" vertical="center" wrapText="1"/>
    </xf>
    <xf numFmtId="0" fontId="23" fillId="3" borderId="40" xfId="0" applyFont="1" applyFill="1" applyBorder="1" applyAlignment="1">
      <alignment horizontal="left" vertical="center" wrapText="1"/>
    </xf>
    <xf numFmtId="0" fontId="23" fillId="3" borderId="44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left" vertical="center"/>
    </xf>
    <xf numFmtId="0" fontId="24" fillId="7" borderId="43" xfId="0" applyFont="1" applyFill="1" applyBorder="1" applyAlignment="1">
      <alignment horizontal="left" vertical="center"/>
    </xf>
    <xf numFmtId="0" fontId="24" fillId="7" borderId="41" xfId="0" applyFont="1" applyFill="1" applyBorder="1" applyAlignment="1">
      <alignment horizontal="left" vertical="center"/>
    </xf>
    <xf numFmtId="0" fontId="24" fillId="7" borderId="42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left" vertical="center" wrapText="1"/>
    </xf>
    <xf numFmtId="166" fontId="21" fillId="7" borderId="29" xfId="56" applyFont="1" applyFill="1" applyBorder="1" applyAlignment="1">
      <alignment horizontal="left" vertical="center" wrapText="1"/>
    </xf>
    <xf numFmtId="0" fontId="0" fillId="0" borderId="73" xfId="0" applyFont="1" applyFill="1" applyBorder="1" applyAlignment="1">
      <alignment horizontal="justify" vertical="center" wrapText="1"/>
    </xf>
    <xf numFmtId="0" fontId="0" fillId="0" borderId="74" xfId="0" applyFont="1" applyFill="1" applyBorder="1" applyAlignment="1">
      <alignment horizontal="justify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distributed" wrapText="1"/>
    </xf>
    <xf numFmtId="0" fontId="23" fillId="0" borderId="1" xfId="0" applyFont="1" applyBorder="1" applyAlignment="1">
      <alignment horizontal="left" vertical="distributed" wrapText="1"/>
    </xf>
    <xf numFmtId="0" fontId="23" fillId="0" borderId="40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left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43" xfId="0" applyFont="1" applyFill="1" applyBorder="1" applyAlignment="1">
      <alignment horizontal="center" vertical="center" wrapText="1"/>
    </xf>
    <xf numFmtId="0" fontId="24" fillId="7" borderId="29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3" borderId="45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left" vertical="center" wrapText="1"/>
    </xf>
    <xf numFmtId="0" fontId="34" fillId="0" borderId="74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left" vertical="center" wrapText="1"/>
    </xf>
    <xf numFmtId="0" fontId="24" fillId="7" borderId="7" xfId="0" applyFont="1" applyFill="1" applyBorder="1" applyAlignment="1">
      <alignment horizontal="left" vertical="center" wrapText="1"/>
    </xf>
    <xf numFmtId="166" fontId="21" fillId="7" borderId="6" xfId="56" applyFont="1" applyFill="1" applyBorder="1" applyAlignment="1">
      <alignment horizontal="left" vertical="center" wrapText="1"/>
    </xf>
    <xf numFmtId="166" fontId="21" fillId="7" borderId="8" xfId="56" applyFont="1" applyFill="1" applyBorder="1" applyAlignment="1">
      <alignment horizontal="left" vertical="center" wrapText="1"/>
    </xf>
    <xf numFmtId="0" fontId="24" fillId="0" borderId="42" xfId="0" applyFont="1" applyBorder="1" applyAlignment="1">
      <alignment horizontal="left" vertical="center" wrapText="1"/>
    </xf>
    <xf numFmtId="0" fontId="24" fillId="0" borderId="41" xfId="0" applyFont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center" vertical="center" wrapText="1"/>
    </xf>
    <xf numFmtId="166" fontId="21" fillId="7" borderId="43" xfId="56" applyFont="1" applyFill="1" applyBorder="1" applyAlignment="1">
      <alignment horizontal="center" vertical="center" wrapText="1"/>
    </xf>
    <xf numFmtId="166" fontId="21" fillId="7" borderId="41" xfId="56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left" vertical="center" wrapText="1"/>
    </xf>
    <xf numFmtId="0" fontId="22" fillId="0" borderId="46" xfId="56" applyNumberFormat="1" applyFont="1" applyFill="1" applyBorder="1" applyAlignment="1">
      <alignment horizontal="left" vertical="center" wrapText="1"/>
    </xf>
    <xf numFmtId="0" fontId="22" fillId="0" borderId="55" xfId="56" applyNumberFormat="1" applyFont="1" applyFill="1" applyBorder="1" applyAlignment="1">
      <alignment horizontal="left" vertical="center" wrapText="1"/>
    </xf>
    <xf numFmtId="0" fontId="22" fillId="0" borderId="58" xfId="56" applyNumberFormat="1" applyFont="1" applyFill="1" applyBorder="1" applyAlignment="1">
      <alignment horizontal="left" vertical="center" wrapText="1"/>
    </xf>
    <xf numFmtId="166" fontId="21" fillId="7" borderId="14" xfId="56" applyFont="1" applyFill="1" applyBorder="1" applyAlignment="1">
      <alignment horizontal="left" vertical="center" wrapText="1"/>
    </xf>
    <xf numFmtId="166" fontId="21" fillId="7" borderId="19" xfId="56" applyFont="1" applyFill="1" applyBorder="1" applyAlignment="1">
      <alignment horizontal="left" vertical="center" wrapText="1"/>
    </xf>
    <xf numFmtId="166" fontId="22" fillId="0" borderId="48" xfId="56" applyFont="1" applyFill="1" applyBorder="1" applyAlignment="1">
      <alignment horizontal="center" vertical="distributed"/>
    </xf>
    <xf numFmtId="166" fontId="22" fillId="0" borderId="51" xfId="56" applyFont="1" applyFill="1" applyBorder="1" applyAlignment="1">
      <alignment horizontal="center" vertical="distributed"/>
    </xf>
    <xf numFmtId="0" fontId="24" fillId="7" borderId="42" xfId="0" applyFont="1" applyFill="1" applyBorder="1" applyAlignment="1">
      <alignment horizontal="left"/>
    </xf>
    <xf numFmtId="0" fontId="24" fillId="7" borderId="43" xfId="0" applyFont="1" applyFill="1" applyBorder="1" applyAlignment="1">
      <alignment horizontal="left"/>
    </xf>
    <xf numFmtId="0" fontId="24" fillId="7" borderId="29" xfId="0" applyFont="1" applyFill="1" applyBorder="1" applyAlignment="1">
      <alignment horizontal="left"/>
    </xf>
    <xf numFmtId="0" fontId="24" fillId="7" borderId="43" xfId="0" applyFont="1" applyFill="1" applyBorder="1" applyAlignment="1">
      <alignment horizontal="left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4" fillId="7" borderId="66" xfId="0" applyFont="1" applyFill="1" applyBorder="1" applyAlignment="1">
      <alignment horizontal="left" vertical="center" wrapText="1"/>
    </xf>
    <xf numFmtId="0" fontId="24" fillId="7" borderId="65" xfId="0" applyFont="1" applyFill="1" applyBorder="1" applyAlignment="1">
      <alignment horizontal="left" vertical="center" wrapText="1"/>
    </xf>
    <xf numFmtId="0" fontId="24" fillId="7" borderId="67" xfId="0" applyFont="1" applyFill="1" applyBorder="1" applyAlignment="1">
      <alignment horizontal="left" vertical="center" wrapText="1"/>
    </xf>
    <xf numFmtId="0" fontId="23" fillId="3" borderId="56" xfId="0" applyFont="1" applyFill="1" applyBorder="1" applyAlignment="1">
      <alignment horizontal="left" vertical="center"/>
    </xf>
    <xf numFmtId="0" fontId="23" fillId="3" borderId="37" xfId="0" applyFont="1" applyFill="1" applyBorder="1" applyAlignment="1">
      <alignment horizontal="left" vertical="center"/>
    </xf>
    <xf numFmtId="0" fontId="23" fillId="3" borderId="46" xfId="0" applyFont="1" applyFill="1" applyBorder="1" applyAlignment="1">
      <alignment horizontal="left" vertical="center"/>
    </xf>
    <xf numFmtId="0" fontId="23" fillId="0" borderId="31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44" xfId="0" applyFont="1" applyBorder="1" applyAlignment="1">
      <alignment horizontal="left"/>
    </xf>
    <xf numFmtId="0" fontId="23" fillId="0" borderId="3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23" fillId="0" borderId="44" xfId="0" applyFont="1" applyBorder="1" applyAlignment="1">
      <alignment vertical="center" wrapText="1"/>
    </xf>
    <xf numFmtId="0" fontId="31" fillId="0" borderId="42" xfId="0" applyFont="1" applyBorder="1" applyAlignment="1">
      <alignment horizontal="left"/>
    </xf>
    <xf numFmtId="0" fontId="31" fillId="0" borderId="43" xfId="0" applyFont="1" applyBorder="1" applyAlignment="1">
      <alignment horizontal="left"/>
    </xf>
    <xf numFmtId="0" fontId="31" fillId="0" borderId="29" xfId="0" applyFont="1" applyBorder="1" applyAlignment="1">
      <alignment horizontal="left"/>
    </xf>
    <xf numFmtId="0" fontId="24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166" fontId="21" fillId="0" borderId="0" xfId="56" applyFont="1" applyFill="1" applyBorder="1" applyAlignment="1">
      <alignment horizontal="left" vertical="center"/>
    </xf>
    <xf numFmtId="0" fontId="24" fillId="7" borderId="8" xfId="0" applyFont="1" applyFill="1" applyBorder="1" applyAlignment="1">
      <alignment horizontal="left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 wrapText="1"/>
    </xf>
    <xf numFmtId="0" fontId="17" fillId="11" borderId="65" xfId="0" applyFont="1" applyFill="1" applyBorder="1" applyAlignment="1">
      <alignment horizontal="center" vertical="center" wrapText="1"/>
    </xf>
    <xf numFmtId="0" fontId="17" fillId="11" borderId="67" xfId="0" applyFont="1" applyFill="1" applyBorder="1" applyAlignment="1">
      <alignment horizontal="center" vertical="center" wrapText="1"/>
    </xf>
    <xf numFmtId="0" fontId="17" fillId="10" borderId="56" xfId="0" applyFont="1" applyFill="1" applyBorder="1" applyAlignment="1" applyProtection="1">
      <alignment horizontal="right" vertical="center" wrapText="1"/>
      <protection locked="0"/>
    </xf>
    <xf numFmtId="0" fontId="17" fillId="10" borderId="37" xfId="0" applyFont="1" applyFill="1" applyBorder="1" applyAlignment="1" applyProtection="1">
      <alignment horizontal="right" vertical="center" wrapText="1"/>
      <protection locked="0"/>
    </xf>
    <xf numFmtId="0" fontId="17" fillId="10" borderId="50" xfId="0" applyFont="1" applyFill="1" applyBorder="1" applyAlignment="1" applyProtection="1">
      <alignment horizontal="right" vertical="center" wrapText="1"/>
      <protection locked="0"/>
    </xf>
    <xf numFmtId="0" fontId="17" fillId="10" borderId="31" xfId="0" applyFont="1" applyFill="1" applyBorder="1" applyAlignment="1" applyProtection="1">
      <alignment horizontal="right" vertical="center" wrapText="1"/>
      <protection locked="0"/>
    </xf>
    <xf numFmtId="0" fontId="17" fillId="10" borderId="4" xfId="0" applyFont="1" applyFill="1" applyBorder="1" applyAlignment="1" applyProtection="1">
      <alignment horizontal="right" vertical="center" wrapText="1"/>
      <protection locked="0"/>
    </xf>
    <xf numFmtId="0" fontId="17" fillId="10" borderId="32" xfId="0" applyFont="1" applyFill="1" applyBorder="1" applyAlignment="1" applyProtection="1">
      <alignment horizontal="right" vertical="center" wrapText="1"/>
      <protection locked="0"/>
    </xf>
    <xf numFmtId="0" fontId="17" fillId="10" borderId="33" xfId="0" applyFont="1" applyFill="1" applyBorder="1" applyAlignment="1" applyProtection="1">
      <alignment horizontal="right" vertical="center" wrapText="1"/>
      <protection locked="0"/>
    </xf>
    <xf numFmtId="0" fontId="17" fillId="10" borderId="34" xfId="0" applyFont="1" applyFill="1" applyBorder="1" applyAlignment="1" applyProtection="1">
      <alignment horizontal="right" vertical="center" wrapText="1"/>
      <protection locked="0"/>
    </xf>
    <xf numFmtId="0" fontId="17" fillId="10" borderId="35" xfId="0" applyFont="1" applyFill="1" applyBorder="1" applyAlignment="1" applyProtection="1">
      <alignment horizontal="right" vertical="center" wrapText="1"/>
      <protection locked="0"/>
    </xf>
    <xf numFmtId="164" fontId="0" fillId="5" borderId="1" xfId="2" applyFont="1" applyFill="1" applyBorder="1" applyAlignment="1">
      <alignment horizontal="center"/>
    </xf>
    <xf numFmtId="164" fontId="0" fillId="5" borderId="3" xfId="2" applyFont="1" applyFill="1" applyBorder="1" applyAlignment="1">
      <alignment horizontal="center"/>
    </xf>
    <xf numFmtId="164" fontId="0" fillId="7" borderId="1" xfId="2" applyFont="1" applyFill="1" applyBorder="1" applyAlignment="1">
      <alignment horizontal="center"/>
    </xf>
    <xf numFmtId="164" fontId="0" fillId="7" borderId="3" xfId="2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33" fillId="13" borderId="1" xfId="0" applyFont="1" applyFill="1" applyBorder="1" applyAlignment="1">
      <alignment horizontal="center"/>
    </xf>
    <xf numFmtId="0" fontId="33" fillId="13" borderId="2" xfId="0" applyFont="1" applyFill="1" applyBorder="1" applyAlignment="1">
      <alignment horizontal="center"/>
    </xf>
    <xf numFmtId="0" fontId="33" fillId="13" borderId="3" xfId="0" applyFont="1" applyFill="1" applyBorder="1" applyAlignment="1">
      <alignment horizontal="center"/>
    </xf>
    <xf numFmtId="0" fontId="33" fillId="14" borderId="4" xfId="0" applyFont="1" applyFill="1" applyBorder="1" applyAlignment="1">
      <alignment horizontal="center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75" xfId="0" applyFont="1" applyFill="1" applyBorder="1" applyAlignment="1">
      <alignment horizontal="center" vertical="center" wrapText="1"/>
    </xf>
    <xf numFmtId="0" fontId="0" fillId="0" borderId="76" xfId="0" applyFont="1" applyFill="1" applyBorder="1" applyAlignment="1">
      <alignment horizontal="center" vertical="center" wrapText="1"/>
    </xf>
    <xf numFmtId="0" fontId="0" fillId="0" borderId="65" xfId="0" applyFont="1" applyFill="1" applyBorder="1" applyAlignment="1">
      <alignment horizontal="center" vertical="center" wrapText="1"/>
    </xf>
  </cellXfs>
  <cellStyles count="58">
    <cellStyle name=" Task]_x000d__x000a_TaskName=Scan At_x000d__x000a_TaskID=3_x000d__x000a_WorkstationName=SmarTone_x000d__x000a_LastExecuted=0_x000d__x000a_LastSt" xfId="5"/>
    <cellStyle name="_x000d__x000a_JournalTemplate=C:\COMFO\CTALK\JOURSTD.TPL_x000d__x000a_LbStateAddress=3 3 0 251 1 89 2 311_x000d__x000a_LbStateJou" xfId="6"/>
    <cellStyle name="%" xfId="7"/>
    <cellStyle name="_MI" xfId="8"/>
    <cellStyle name="Cancel" xfId="9"/>
    <cellStyle name="Cancel 2" xfId="10"/>
    <cellStyle name="Cancel 3" xfId="11"/>
    <cellStyle name="Currency 2" xfId="12"/>
    <cellStyle name="Dados R$" xfId="13"/>
    <cellStyle name="Excel Built-in Percent" xfId="57"/>
    <cellStyle name="Moeda" xfId="2" builtinId="4"/>
    <cellStyle name="Moeda 2" xfId="14"/>
    <cellStyle name="Moeda 3" xfId="15"/>
    <cellStyle name="Moeda 4" xfId="16"/>
    <cellStyle name="Moeda 5" xfId="17"/>
    <cellStyle name="Moeda 5 2" xfId="18"/>
    <cellStyle name="Moeda 6" xfId="19"/>
    <cellStyle name="Moeda 7" xfId="20"/>
    <cellStyle name="Moeda 8" xfId="55"/>
    <cellStyle name="Normal" xfId="0" builtinId="0"/>
    <cellStyle name="Normal 10" xfId="21"/>
    <cellStyle name="Normal 11" xfId="22"/>
    <cellStyle name="Normal 12" xfId="23"/>
    <cellStyle name="Normal 2" xfId="24"/>
    <cellStyle name="Normal 2 2" xfId="25"/>
    <cellStyle name="Normal 2 2 2" xfId="26"/>
    <cellStyle name="Normal 3" xfId="27"/>
    <cellStyle name="Normal 3 2" xfId="4"/>
    <cellStyle name="Normal 4" xfId="28"/>
    <cellStyle name="Normal 5" xfId="29"/>
    <cellStyle name="Normal 6" xfId="30"/>
    <cellStyle name="Normal 7" xfId="31"/>
    <cellStyle name="Normal 8" xfId="32"/>
    <cellStyle name="Normal 9" xfId="33"/>
    <cellStyle name="Percent 2" xfId="34"/>
    <cellStyle name="Porcentagem" xfId="3" builtinId="5"/>
    <cellStyle name="Porcentagem 2" xfId="35"/>
    <cellStyle name="Porcentagem 2 2" xfId="36"/>
    <cellStyle name="Porcentagem 3" xfId="37"/>
    <cellStyle name="Porcentagem 3 2" xfId="38"/>
    <cellStyle name="Porcentagem 4" xfId="39"/>
    <cellStyle name="Porcentagem 5" xfId="40"/>
    <cellStyle name="Separador de milhares 2" xfId="41"/>
    <cellStyle name="Separador de milhares 2 2" xfId="42"/>
    <cellStyle name="Separador de milhares 3" xfId="43"/>
    <cellStyle name="Separador de milhares 4" xfId="44"/>
    <cellStyle name="Título 1 1" xfId="45"/>
    <cellStyle name="Vírgula" xfId="1" builtinId="3"/>
    <cellStyle name="Vírgula 2" xfId="46"/>
    <cellStyle name="Vírgula 2 2" xfId="47"/>
    <cellStyle name="Vírgula 3" xfId="48"/>
    <cellStyle name="Vírgula 3 2" xfId="49"/>
    <cellStyle name="Vírgula 4" xfId="50"/>
    <cellStyle name="Vírgula 4 2" xfId="51"/>
    <cellStyle name="Vírgula 5" xfId="52"/>
    <cellStyle name="Vírgula 5 2" xfId="53"/>
    <cellStyle name="Vírgula 6" xfId="54"/>
    <cellStyle name="Vírgula 7" xfId="56"/>
  </cellStyles>
  <dxfs count="4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621197</xdr:colOff>
      <xdr:row>7</xdr:row>
      <xdr:rowOff>149088</xdr:rowOff>
    </xdr:from>
    <xdr:to>
      <xdr:col>3</xdr:col>
      <xdr:colOff>61350</xdr:colOff>
      <xdr:row>12</xdr:row>
      <xdr:rowOff>198784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0719" y="1540566"/>
          <a:ext cx="2836022" cy="1043609"/>
        </a:xfrm>
        <a:prstGeom prst="rect">
          <a:avLst/>
        </a:prstGeom>
      </xdr:spPr>
    </xdr:pic>
    <xdr:clientData/>
  </xdr:twoCellAnchor>
  <xdr:twoCellAnchor editAs="oneCell">
    <xdr:from>
      <xdr:col>0</xdr:col>
      <xdr:colOff>256761</xdr:colOff>
      <xdr:row>49</xdr:row>
      <xdr:rowOff>74544</xdr:rowOff>
    </xdr:from>
    <xdr:to>
      <xdr:col>1</xdr:col>
      <xdr:colOff>905289</xdr:colOff>
      <xdr:row>54</xdr:row>
      <xdr:rowOff>99806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761" y="13028544"/>
          <a:ext cx="3448050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65</xdr:row>
      <xdr:rowOff>57150</xdr:rowOff>
    </xdr:from>
    <xdr:ext cx="4495801" cy="238125"/>
    <xdr:sp macro="" textlink="">
      <xdr:nvSpPr>
        <xdr:cNvPr id="2" name="CaixaDeTexto 1"/>
        <xdr:cNvSpPr txBox="1"/>
      </xdr:nvSpPr>
      <xdr:spPr>
        <a:xfrm>
          <a:off x="4076700" y="12439650"/>
          <a:ext cx="4495801" cy="23812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*se</a:t>
          </a:r>
          <a:r>
            <a:rPr lang="pt-B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der negativo, o empregado não recebe o benefício e a célula fica zerada</a:t>
          </a:r>
          <a:endParaRPr lang="pt-BR" sz="1100">
            <a:effectLst/>
          </a:endParaRPr>
        </a:p>
      </xdr:txBody>
    </xdr:sp>
    <xdr:clientData/>
  </xdr:oneCellAnchor>
  <xdr:oneCellAnchor>
    <xdr:from>
      <xdr:col>0</xdr:col>
      <xdr:colOff>238125</xdr:colOff>
      <xdr:row>20</xdr:row>
      <xdr:rowOff>104776</xdr:rowOff>
    </xdr:from>
    <xdr:ext cx="2343149" cy="5810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den>
                        </m:f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441,67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=36,81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(1.325/3)/12=441,67/12=36,81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314325</xdr:colOff>
      <xdr:row>15</xdr:row>
      <xdr:rowOff>161926</xdr:rowOff>
    </xdr:from>
    <xdr:ext cx="1552574" cy="400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25</xdr:row>
      <xdr:rowOff>104776</xdr:rowOff>
    </xdr:from>
    <xdr:ext cx="28575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=110,41+36,81=147,22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𝐴+𝐵=110,41+36,81=147,22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238125</xdr:colOff>
      <xdr:row>4</xdr:row>
      <xdr:rowOff>85726</xdr:rowOff>
    </xdr:from>
    <xdr:ext cx="1552574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=2475,06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=2475,06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</xdr:row>
      <xdr:rowOff>142876</xdr:rowOff>
    </xdr:from>
    <xdr:ext cx="2514600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 …=2475,06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=𝐴+𝐵+𝐶+ …=2475,06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36</xdr:row>
      <xdr:rowOff>85727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20%=1.325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0,2=265,00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20%=1.325 𝑥 0,2=265,00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60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=265+33,13+79,5+19,88+13,25+7,95+2,65+106=527,35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𝐴+𝐵+𝐶+𝐷+𝐸+𝐹+𝐺+𝐻=265+33,13+79,5+19,88+13,25+7,95+2,65+106=527,35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39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0,025=33,13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2,5%=1.325 𝑥 0,025=33,13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42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3%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0,03 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0,06=79,50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(3% 𝑥 2)=1.325 𝑥 (0,03 𝑥 2)=1.325 𝑥 0,06=79,50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45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0,015=19,88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1,5%=1.325 𝑥 0,015=19,88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48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0,01=13,25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1%=1.325 𝑥 0,01=13,25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51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0,6%=1.325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0,006=7,95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0,6%=1.325 𝑥 0,006=7,95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54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0,002=2,65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0,2%=1.325 𝑥 0,002=2,65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57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8%=1.325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0,08=106,00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8%=1.325 𝑥 0,08=106,00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65</xdr:row>
      <xdr:rowOff>85726</xdr:rowOff>
    </xdr:from>
    <xdr:ext cx="377190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4,3 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0,06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=189,2−79,5=109,70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(4,3 𝑥 2 𝑥 22)−(1.325 𝑥 0,06)=189,2−79,5=109,70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73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=109,7+287,98+7+2,54 =407,22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𝐴+𝐵+𝐶+𝐷=109,7+287,98+7+2,54 =407,22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68</xdr:row>
      <xdr:rowOff>76202</xdr:rowOff>
    </xdr:from>
    <xdr:ext cx="8070851" cy="2254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14 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22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d>
                        <m:dPr>
                          <m:ctrlPr>
                            <a:rPr lang="pt-BR" sz="1100" b="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14 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 22</m:t>
                          </m:r>
                        </m:e>
                      </m:d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=308 −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308 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=308−20,02=287,98 </m:t>
                  </m:r>
                </m:oMath>
              </a14:m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(14 𝑥 22)−[(14 𝑥 22)  𝑥 0,065]=308 −[308 𝑥 0,065]=308−20,02=287,98 </a:t>
              </a:r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78</xdr:row>
      <xdr:rowOff>85725</xdr:rowOff>
    </xdr:from>
    <xdr:ext cx="8080375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=205,81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𝑥=205,81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87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2.3=205,81+527,35+407,22=1.140,38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𝑆𝑢𝑏𝑚ó𝑑. 2.1+𝑆𝑢𝑏𝑚ó𝑑. 2.2+𝑆𝑢𝑏𝑚ó𝑑 2.3=205,81+527,35+407,22=1.140,38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81</xdr:row>
      <xdr:rowOff>76202</xdr:rowOff>
    </xdr:from>
    <xdr:ext cx="8086726" cy="2095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=527,3</m:t>
                  </m:r>
                </m:oMath>
              </a14:m>
              <a:r>
                <a:rPr lang="pt-BR" sz="1100"/>
                <a:t>5</a:t>
              </a:r>
            </a:p>
          </xdr:txBody>
        </xdr:sp>
      </mc:Choice>
      <mc:Fallback xmlns="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𝑥=527,3</a:t>
              </a:r>
              <a:r>
                <a:rPr lang="pt-BR" sz="1100"/>
                <a:t>5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84</xdr:row>
      <xdr:rowOff>85727</xdr:rowOff>
    </xdr:from>
    <xdr:ext cx="8102601" cy="184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=407,22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𝑥=407,22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92</xdr:row>
      <xdr:rowOff>85727</xdr:rowOff>
    </xdr:from>
    <xdr:ext cx="3000376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100%=110,41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1=110,4166…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(1.325/12)𝑥 100%=110,41 𝑥 1=110,4166…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118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=110,42+8,83+42,4+10,6+25,76+10,25+42,4+10,6=261,26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𝐴+𝐵+𝐶+𝐷+𝐸+𝐹+𝐺+𝐻=110,42+8,83+42,4+10,6+25,76+10,25+42,4+10,6=261,26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96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=110,4166…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0,08=8,833…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𝑥=110,4166… </a:t>
              </a:r>
              <a:r>
                <a:rPr lang="pt-BR" sz="1100" b="0" i="0">
                  <a:latin typeface="Cambria Math" panose="02040503050406030204" pitchFamily="18" charset="0"/>
                </a:rPr>
                <a:t>𝑥 0,08=8,833…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99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105</xdr:row>
      <xdr:rowOff>76200</xdr:rowOff>
    </xdr:from>
    <xdr:ext cx="3209925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309,16…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=25,76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7]/12=[44,16 𝑥 7]/12=(309,16…)/12=25,76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109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0,398=10,25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𝑥=25,76 </a:t>
              </a:r>
              <a:r>
                <a:rPr lang="pt-BR" sz="1100" b="0" i="0">
                  <a:latin typeface="Cambria Math" panose="02040503050406030204" pitchFamily="18" charset="0"/>
                </a:rPr>
                <a:t>𝑥 39,8%=25,76 𝑥 0,398=10,25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9525</xdr:colOff>
      <xdr:row>92</xdr:row>
      <xdr:rowOff>76200</xdr:rowOff>
    </xdr:from>
    <xdr:ext cx="5057775" cy="436786"/>
    <xdr:sp macro="" textlink="">
      <xdr:nvSpPr>
        <xdr:cNvPr id="30" name="CaixaDeTexto 29"/>
        <xdr:cNvSpPr txBox="1"/>
      </xdr:nvSpPr>
      <xdr:spPr>
        <a:xfrm>
          <a:off x="3476625" y="17602200"/>
          <a:ext cx="50577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*Considerou-se</a:t>
          </a:r>
          <a:r>
            <a:rPr lang="pt-BR" sz="1100" baseline="0"/>
            <a:t> que </a:t>
          </a:r>
          <a:r>
            <a:rPr lang="pt-BR" sz="1100"/>
            <a:t>100%</a:t>
          </a:r>
          <a:r>
            <a:rPr lang="pt-BR" sz="1100" baseline="0"/>
            <a:t> dos empregados poderão ser demitidos sem cumprir aviso prévio</a:t>
          </a:r>
          <a:endParaRPr lang="pt-BR" sz="1100"/>
        </a:p>
      </xdr:txBody>
    </xdr:sp>
    <xdr:clientData/>
  </xdr:oneCellAnchor>
  <xdr:oneCellAnchor>
    <xdr:from>
      <xdr:col>1</xdr:col>
      <xdr:colOff>19050</xdr:colOff>
      <xdr:row>102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257176</xdr:colOff>
      <xdr:row>105</xdr:row>
      <xdr:rowOff>76200</xdr:rowOff>
    </xdr:from>
    <xdr:ext cx="4819649" cy="264560"/>
    <xdr:sp macro="" textlink="">
      <xdr:nvSpPr>
        <xdr:cNvPr id="32" name="CaixaDeTexto 31"/>
        <xdr:cNvSpPr txBox="1"/>
      </xdr:nvSpPr>
      <xdr:spPr>
        <a:xfrm>
          <a:off x="3724276" y="20078700"/>
          <a:ext cx="4819649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*7 = número de dias que o empregado</a:t>
          </a:r>
          <a:r>
            <a:rPr lang="pt-BR" sz="1100" baseline="0"/>
            <a:t>, em aviso prévio, pode faltar ao serviço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112</xdr:row>
      <xdr:rowOff>66676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115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123</xdr:row>
      <xdr:rowOff>85727</xdr:rowOff>
    </xdr:from>
    <xdr:ext cx="260985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=110,4166…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1.325/12=110,4166…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152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=(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)+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=120,78+48,07=168,85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𝑥=(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𝐴+𝐵+𝐶+𝐷+𝐸+𝐹)+𝐺=120,78+48,07=168,85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127</xdr:row>
      <xdr:rowOff>76202</xdr:rowOff>
    </xdr:from>
    <xdr:ext cx="7848600" cy="4571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66,25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=5,52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1,5]/12=[44,16… 𝑥 1,5]/12=66,25/12=5,52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131</xdr:row>
      <xdr:rowOff>76201</xdr:rowOff>
    </xdr:from>
    <xdr:ext cx="7829550" cy="657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1.325</m:t>
                                        </m:r>
                                      </m:num>
                                      <m:den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30</m:t>
                                        </m:r>
                                      </m:den>
                                    </m:f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44,16…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220,83…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0,01=18,4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0,01=0,18.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{[(1.325/30)𝑥 5]/12}  𝑥 1%={[44,16… 𝑥 5]/12}𝑥 0,01={(220,83…)/12}𝑥 0,01=18,4 𝑥 0,01=0,18.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140</xdr:row>
      <xdr:rowOff>22225</xdr:rowOff>
    </xdr:from>
    <xdr:ext cx="8086725" cy="895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</m:t>
                                    </m:r>
                                    <m:d>
                                      <m:d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dPr>
                                      <m:e>
                                        <m:f>
                                          <m:fPr>
                                            <m:ctrlP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fPr>
                                          <m:num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1.325</m:t>
                                            </m:r>
                                          </m:num>
                                          <m:den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3</m:t>
                                            </m:r>
                                          </m:den>
                                        </m:f>
                                      </m:e>
                                    </m:d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1.325+441,66…</m:t>
                                    </m:r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1.766,66…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558,83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0,02=49,07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0,02=0,98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({[1.325+(1.325/3)]𝑥 0,3333…}/12)𝑥 2%=({[1.325+441,66…]  𝑥 0,3333…}/12)𝑥 2%=({1.766,66… 𝑥 0,3333…}/12)𝑥 2%=(558,83/12)𝑥 0,02=49,07 𝑥 0,02=0,98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146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136</xdr:row>
      <xdr:rowOff>76200</xdr:rowOff>
    </xdr:from>
    <xdr:ext cx="3314700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=3,68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1]/12=[44,16… 𝑥 1]/12=(44,16…)/12=3,68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6350</xdr:colOff>
      <xdr:row>149</xdr:row>
      <xdr:rowOff>66676</xdr:rowOff>
    </xdr:from>
    <xdr:ext cx="8105776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110,42+5,52+0,18+3,68+0,98+0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0,398=120,78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0,398=48,07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(𝐴+𝐵+𝐶+𝐷+𝐸+𝐹)𝑥 39,8%=(110,42+5,52+0,18+3,68+0,98+0)  𝑥 0,398=120,78 𝑥 0,398=48,07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8</xdr:col>
      <xdr:colOff>266701</xdr:colOff>
      <xdr:row>127</xdr:row>
      <xdr:rowOff>66675</xdr:rowOff>
    </xdr:from>
    <xdr:ext cx="3009899" cy="436786"/>
    <xdr:sp macro="" textlink="">
      <xdr:nvSpPr>
        <xdr:cNvPr id="43" name="CaixaDeTexto 42"/>
        <xdr:cNvSpPr txBox="1"/>
      </xdr:nvSpPr>
      <xdr:spPr>
        <a:xfrm>
          <a:off x="4953001" y="24260175"/>
          <a:ext cx="30098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*1,5 = média</a:t>
          </a:r>
          <a:r>
            <a:rPr lang="pt-BR" sz="1100" baseline="0"/>
            <a:t> de faltas justificadas no ano obtida na pesquisa de mercado.</a:t>
          </a:r>
          <a:endParaRPr lang="pt-BR" sz="1100"/>
        </a:p>
      </xdr:txBody>
    </xdr:sp>
    <xdr:clientData/>
  </xdr:oneCellAnchor>
  <xdr:oneCellAnchor>
    <xdr:from>
      <xdr:col>10</xdr:col>
      <xdr:colOff>215900</xdr:colOff>
      <xdr:row>131</xdr:row>
      <xdr:rowOff>66675</xdr:rowOff>
    </xdr:from>
    <xdr:ext cx="2476500" cy="561885"/>
    <xdr:sp macro="" textlink="">
      <xdr:nvSpPr>
        <xdr:cNvPr id="44" name="CaixaDeTexto 43"/>
        <xdr:cNvSpPr txBox="1"/>
      </xdr:nvSpPr>
      <xdr:spPr>
        <a:xfrm>
          <a:off x="6121400" y="25022175"/>
          <a:ext cx="2476500" cy="56188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/>
            <a:t>*5= número</a:t>
          </a:r>
          <a:r>
            <a:rPr lang="pt-BR" sz="1000" baseline="0"/>
            <a:t> de dias da licença-paternidade.</a:t>
          </a:r>
          <a:endParaRPr lang="pt-BR" sz="1000"/>
        </a:p>
        <a:p>
          <a:r>
            <a:rPr lang="pt-BR" sz="1000"/>
            <a:t>*1% = probabilidade</a:t>
          </a:r>
          <a:r>
            <a:rPr lang="pt-BR" sz="1000" baseline="0"/>
            <a:t> de ocorrência de licenças-paternidade no ano.</a:t>
          </a:r>
          <a:endParaRPr lang="pt-BR" sz="1000"/>
        </a:p>
      </xdr:txBody>
    </xdr:sp>
    <xdr:clientData/>
  </xdr:oneCellAnchor>
  <xdr:oneCellAnchor>
    <xdr:from>
      <xdr:col>6</xdr:col>
      <xdr:colOff>476250</xdr:colOff>
      <xdr:row>136</xdr:row>
      <xdr:rowOff>142875</xdr:rowOff>
    </xdr:from>
    <xdr:ext cx="4600575" cy="264560"/>
    <xdr:sp macro="" textlink="">
      <xdr:nvSpPr>
        <xdr:cNvPr id="45" name="CaixaDeTexto 44"/>
        <xdr:cNvSpPr txBox="1"/>
      </xdr:nvSpPr>
      <xdr:spPr>
        <a:xfrm>
          <a:off x="3943350" y="26050875"/>
          <a:ext cx="4600575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 = número estimado</a:t>
          </a:r>
          <a:r>
            <a:rPr lang="pt-BR" sz="1100" baseline="0"/>
            <a:t> de faltas por motivo de acidente de trabalho no ano.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157</xdr:row>
      <xdr:rowOff>85727</xdr:rowOff>
    </xdr:from>
    <xdr:ext cx="201930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85 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4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340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=28,333…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(85 𝑥 4)/12=340/12=28,333…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172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=28,333…+0+0+0=28,33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𝐴+𝐵+𝐶+𝐷=28,333…+0+0+0=28,33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161</xdr:row>
      <xdr:rowOff>123827</xdr:rowOff>
    </xdr:from>
    <xdr:ext cx="1133475" cy="3333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165</xdr:row>
      <xdr:rowOff>114301</xdr:rowOff>
    </xdr:from>
    <xdr:ext cx="1028700" cy="3524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169</xdr:row>
      <xdr:rowOff>76201</xdr:rowOff>
    </xdr:from>
    <xdr:ext cx="2886075" cy="2095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4</xdr:col>
      <xdr:colOff>152401</xdr:colOff>
      <xdr:row>161</xdr:row>
      <xdr:rowOff>152400</xdr:rowOff>
    </xdr:from>
    <xdr:ext cx="5562600" cy="264560"/>
    <xdr:sp macro="" textlink="">
      <xdr:nvSpPr>
        <xdr:cNvPr id="51" name="CaixaDeTexto 50"/>
        <xdr:cNvSpPr txBox="1"/>
      </xdr:nvSpPr>
      <xdr:spPr>
        <a:xfrm>
          <a:off x="2400301" y="30822900"/>
          <a:ext cx="5562600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Como não há previsão de fornecimento de materiais</a:t>
          </a:r>
          <a:r>
            <a:rPr lang="pt-BR" sz="1100" baseline="0"/>
            <a:t> para este cargo, o resultado é 0 (zero).</a:t>
          </a:r>
          <a:endParaRPr lang="pt-BR" sz="1100"/>
        </a:p>
      </xdr:txBody>
    </xdr:sp>
    <xdr:clientData/>
  </xdr:oneCellAnchor>
  <xdr:oneCellAnchor>
    <xdr:from>
      <xdr:col>4</xdr:col>
      <xdr:colOff>171451</xdr:colOff>
      <xdr:row>165</xdr:row>
      <xdr:rowOff>66675</xdr:rowOff>
    </xdr:from>
    <xdr:ext cx="6146799" cy="436786"/>
    <xdr:sp macro="" textlink="">
      <xdr:nvSpPr>
        <xdr:cNvPr id="52" name="CaixaDeTexto 51"/>
        <xdr:cNvSpPr txBox="1"/>
      </xdr:nvSpPr>
      <xdr:spPr>
        <a:xfrm>
          <a:off x="2419351" y="31499175"/>
          <a:ext cx="61467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Deve-se incluir neste caso</a:t>
          </a:r>
          <a:r>
            <a:rPr lang="pt-BR" sz="1100" baseline="0"/>
            <a:t>, os Equipamento de Proteção Individual - EPIs, quando for o caso.</a:t>
          </a:r>
        </a:p>
        <a:p>
          <a:r>
            <a:rPr lang="pt-BR" sz="1100" baseline="0"/>
            <a:t>* Como não há previsão de fornecimento de equipamentos para este cargo, o resultado é 0 (zero).</a:t>
          </a:r>
          <a:endParaRPr lang="pt-BR" sz="1100"/>
        </a:p>
      </xdr:txBody>
    </xdr:sp>
    <xdr:clientData/>
  </xdr:oneCellAnchor>
  <xdr:oneCellAnchor>
    <xdr:from>
      <xdr:col>6</xdr:col>
      <xdr:colOff>161926</xdr:colOff>
      <xdr:row>157</xdr:row>
      <xdr:rowOff>47625</xdr:rowOff>
    </xdr:from>
    <xdr:ext cx="3028950" cy="436786"/>
    <xdr:sp macro="" textlink="">
      <xdr:nvSpPr>
        <xdr:cNvPr id="53" name="CaixaDeTexto 52"/>
        <xdr:cNvSpPr txBox="1"/>
      </xdr:nvSpPr>
      <xdr:spPr>
        <a:xfrm>
          <a:off x="3629026" y="29956125"/>
          <a:ext cx="302895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*80 = valor unitário</a:t>
          </a:r>
          <a:r>
            <a:rPr lang="pt-BR" sz="1100" baseline="0"/>
            <a:t> do uniforme</a:t>
          </a:r>
        </a:p>
        <a:p>
          <a:r>
            <a:rPr lang="pt-BR" sz="1100" baseline="0"/>
            <a:t>*4 = Qtde. de uniformes exigidos por ano</a:t>
          </a:r>
          <a:endParaRPr lang="pt-BR" sz="1100"/>
        </a:p>
      </xdr:txBody>
    </xdr:sp>
    <xdr:clientData/>
  </xdr:oneCellAnchor>
  <xdr:oneCellAnchor>
    <xdr:from>
      <xdr:col>1</xdr:col>
      <xdr:colOff>9524</xdr:colOff>
      <xdr:row>177</xdr:row>
      <xdr:rowOff>85727</xdr:rowOff>
    </xdr:from>
    <xdr:ext cx="5591175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15,5%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0,155=453,1921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(𝑀ó𝑑1+𝑀ó𝑑2+𝑀ó𝑑3+𝑀ó𝑑4+𝑀ó𝑑5)𝑥 15,5%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=(1.325+1.140,38+261,26+168,85+28,33)  𝑥 0,155=2.865,22 𝑥 0,155=453,1921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207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.3=453,1921+439,0116+73,427805+338,21292+222,5085=1.526,35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𝐴+𝐵+𝐶.1+𝐶.2+𝐶.3=453,1921+439,0116+73,427805+338,21292+222,5085=1.526,35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186</xdr:row>
      <xdr:rowOff>114301</xdr:rowOff>
    </xdr:from>
    <xdr:ext cx="8153401" cy="4476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𝐹𝑎𝑡𝑜𝑟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.1+%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.2+%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.3+…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1,65%+7,60%+5%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14,25%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=1−0,1425=0,857500.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b="0" i="0">
                  <a:latin typeface="Cambria Math" panose="02040503050406030204" pitchFamily="18" charset="0"/>
                </a:rPr>
                <a:t>𝐹𝑎𝑡𝑜𝑟</a:t>
              </a:r>
              <a:r>
                <a:rPr lang="pt-BR" sz="1100" i="0">
                  <a:latin typeface="Cambria Math" panose="02040503050406030204" pitchFamily="18" charset="0"/>
                </a:rPr>
                <a:t>=</a:t>
              </a:r>
              <a:r>
                <a:rPr lang="pt-BR" sz="1100" b="0" i="0">
                  <a:latin typeface="Cambria Math" panose="02040503050406030204" pitchFamily="18" charset="0"/>
                </a:rPr>
                <a:t>1−[((%𝐶.1+%𝐶.2+%𝐶.3+…))/1]=1−[((1,65%+7,60%+5%))/1]=1−[(14,25%)/1]=1−0,1425=0,857500.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198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1,65%=4.450,17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0,0165=73,427805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1,65%=4.450,17 𝑥 0,0165=73,427805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381000</xdr:colOff>
      <xdr:row>177</xdr:row>
      <xdr:rowOff>95250</xdr:rowOff>
    </xdr:from>
    <xdr:ext cx="2257425" cy="436786"/>
    <xdr:sp macro="" textlink="">
      <xdr:nvSpPr>
        <xdr:cNvPr id="58" name="CaixaDeTexto 57"/>
        <xdr:cNvSpPr txBox="1"/>
      </xdr:nvSpPr>
      <xdr:spPr>
        <a:xfrm>
          <a:off x="6286500" y="33813750"/>
          <a:ext cx="225742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</a:t>
          </a:r>
          <a:r>
            <a:rPr lang="pt-BR" sz="1100" baseline="0"/>
            <a:t>15,5%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28575</xdr:colOff>
      <xdr:row>181</xdr:row>
      <xdr:rowOff>85727</xdr:rowOff>
    </xdr:from>
    <xdr:ext cx="6000750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𝐶𝑢𝑠𝑡𝑜𝑠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𝐼𝑛𝑑𝑖𝑟𝑒𝑡𝑜𝑠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13%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0,13=439,01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(𝑀ó𝑑1+𝑀ó𝑑2+𝑀ó𝑑3+𝑀ó𝑑4+𝑀ó𝑑5+𝐶𝑢𝑠𝑡𝑜𝑠 𝐼𝑛𝑑𝑖𝑟𝑒𝑡𝑜𝑠)  𝑥 13%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=(1.325+1.140,38+261,26+168,85+28,33+453,1921)  𝑥 0,13=2.865,22 𝑥 0,13=439,01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400050</xdr:colOff>
      <xdr:row>181</xdr:row>
      <xdr:rowOff>57150</xdr:rowOff>
    </xdr:from>
    <xdr:ext cx="2324100" cy="436786"/>
    <xdr:sp macro="" textlink="">
      <xdr:nvSpPr>
        <xdr:cNvPr id="60" name="CaixaDeTexto 59"/>
        <xdr:cNvSpPr txBox="1"/>
      </xdr:nvSpPr>
      <xdr:spPr>
        <a:xfrm>
          <a:off x="6305550" y="34537650"/>
          <a:ext cx="232410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13</a:t>
          </a:r>
          <a:r>
            <a:rPr lang="pt-BR" sz="1100" baseline="0"/>
            <a:t>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19049</xdr:colOff>
      <xdr:row>190</xdr:row>
      <xdr:rowOff>152400</xdr:rowOff>
    </xdr:from>
    <xdr:ext cx="8153401" cy="10477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𝐹𝑎𝑡𝑜𝑟</m:t>
                        </m:r>
                      </m:den>
                    </m:f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1.325+1.140,38+261,26+168,85+28,33+453,1921+439,0116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3.816,0237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=4.450,17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𝑥=(𝑀ó𝑑1+𝑀ó𝑑2+𝑀ó𝑑3+𝑀ó𝑑4+𝑀ó𝑑5+𝑀ó𝑑6𝐴+𝑀ó𝑑6𝐵)/𝐹𝑎𝑡𝑜𝑟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=(1.325+1.140,38+261,26+168,85+28,33+453,1921+439,0116)/0,857500=3.816,0237/0,857500=4.450,17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201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7,6%=4.450,17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0,076=338,21292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7,6%=4.450,17 𝑥 0,076=338,21292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204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0,05=222,5085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5%=4.450,17 𝑥 0,05=222,5085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212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1=5826,18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𝑀𝑂𝑇𝑂𝑅𝐼𝑆𝑇𝐴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1=5826,18 𝑀𝑂𝑇𝑂𝑅𝐼𝑆𝑇𝐴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233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𝑆𝑢𝑏𝑡𝑜𝑡𝑎𝑙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=2.923,82+1.526,35=4450,17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(𝑆𝑢𝑏𝑡𝑜𝑡𝑎𝑙 𝐴+𝐵+𝐶+𝐷+𝐸)+𝐹=2.923,82+1.526,35=4450,17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230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6=1.526,35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6=1.526,35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215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2=4178,42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𝐴𝐿𝑀𝑂𝑋𝐸𝑅𝐼𝐹𝐸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2=4178,42 𝐴𝐿𝑀𝑂𝑋𝐸𝑅𝐼𝐹𝐸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218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3=3183,83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𝐶𝐴𝑅𝑅𝐸𝐺𝐴𝐷𝑂𝑅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3=3183,83 𝐶𝐴𝑅𝑅𝐸𝐺𝐴𝐷𝑂𝑅 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221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4=168,85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4=168,85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224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5=28,33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5=28,33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227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=1.325+1.081,78+261,26+168,85+28,33=2.923,82</m:t>
                    </m:r>
                  </m:oMath>
                </m:oMathPara>
              </a14:m>
              <a:endParaRPr lang="pt-BR">
                <a:effectLst/>
              </a:endParaRP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𝑥=1.325+1.081,78+261,26+168,85+28,33=2.923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,82</a:t>
              </a:r>
              <a:endParaRPr lang="pt-BR">
                <a:effectLst/>
              </a:endParaRP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57150</xdr:colOff>
      <xdr:row>28</xdr:row>
      <xdr:rowOff>107951</xdr:rowOff>
    </xdr:from>
    <xdr:ext cx="48672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𝑆𝑢𝑏𝑡𝑜𝑡𝑎𝑙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𝐴𝑙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í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𝑞𝑢𝑜𝑡𝑎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𝑇𝑜𝑡𝑎𝑙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𝑆𝑢𝑏𝑚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ó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𝑑𝑢𝑙𝑜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2.2=147,22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0,398=</m:t>
                  </m:r>
                </m:oMath>
              </a14:m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𝑥 𝐴𝑙í𝑞𝑢𝑜𝑡𝑎 𝑇𝑜𝑡𝑎𝑙 𝑑𝑜 𝑆𝑢𝑏𝑚ó𝑑𝑢𝑙𝑜 2.2=147,22 𝑥 0,398=</a:t>
              </a:r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31</xdr:row>
      <xdr:rowOff>73026</xdr:rowOff>
    </xdr:from>
    <xdr:ext cx="30480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=147,22+58,59356=205,81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𝑆𝑢𝑏𝑡𝑜𝑡𝑎𝑙+𝐶=147,22+58,59356=205,81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</sheetNames>
    <sheetDataSet>
      <sheetData sheetId="0"/>
      <sheetData sheetId="1"/>
      <sheetData sheetId="2"/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</sheetNames>
    <sheetDataSet>
      <sheetData sheetId="0"/>
      <sheetData sheetId="1"/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0.80035072950320008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7:K59"/>
  <sheetViews>
    <sheetView tabSelected="1" topLeftCell="A39" zoomScale="115" zoomScaleNormal="115" zoomScaleSheetLayoutView="80" workbookViewId="0">
      <selection activeCell="A44" sqref="A44:F44"/>
    </sheetView>
  </sheetViews>
  <sheetFormatPr defaultRowHeight="15.75"/>
  <cols>
    <col min="1" max="1" width="42" style="12" customWidth="1"/>
    <col min="2" max="2" width="22.28515625" style="12" customWidth="1"/>
    <col min="3" max="3" width="28.7109375" style="12" customWidth="1"/>
    <col min="4" max="4" width="24" style="12" customWidth="1"/>
    <col min="5" max="5" width="22.7109375" style="12" customWidth="1"/>
    <col min="6" max="6" width="9.85546875" style="10" customWidth="1"/>
    <col min="7" max="11" width="19.28515625" style="3" hidden="1" customWidth="1"/>
    <col min="12" max="16384" width="9.140625" style="3"/>
  </cols>
  <sheetData>
    <row r="7" spans="1:11">
      <c r="E7" s="10"/>
      <c r="F7" s="3"/>
    </row>
    <row r="8" spans="1:11">
      <c r="E8" s="10"/>
      <c r="F8" s="3"/>
    </row>
    <row r="9" spans="1:11">
      <c r="E9" s="10"/>
      <c r="F9" s="3"/>
    </row>
    <row r="10" spans="1:11">
      <c r="E10" s="10"/>
      <c r="F10" s="3"/>
    </row>
    <row r="13" spans="1:11" ht="23.25" customHeight="1" thickBot="1">
      <c r="A13" s="272"/>
      <c r="B13" s="272"/>
      <c r="C13" s="272"/>
      <c r="D13" s="272"/>
      <c r="E13" s="272"/>
      <c r="F13" s="11"/>
      <c r="G13" s="6"/>
      <c r="H13" s="6"/>
      <c r="I13" s="6"/>
      <c r="J13" s="6"/>
      <c r="K13" s="6"/>
    </row>
    <row r="14" spans="1:11" ht="16.5" thickBot="1">
      <c r="A14" s="273" t="s">
        <v>64</v>
      </c>
      <c r="B14" s="274"/>
      <c r="C14" s="274"/>
      <c r="D14" s="274"/>
      <c r="E14" s="275"/>
      <c r="F14" s="12"/>
      <c r="G14" s="4"/>
      <c r="H14" s="4"/>
      <c r="I14" s="4"/>
      <c r="J14" s="4"/>
      <c r="K14" s="4"/>
    </row>
    <row r="15" spans="1:11">
      <c r="A15" s="164" t="s">
        <v>0</v>
      </c>
      <c r="B15" s="250" t="s">
        <v>155</v>
      </c>
      <c r="C15" s="250"/>
      <c r="D15" s="250"/>
      <c r="E15" s="39" t="s">
        <v>187</v>
      </c>
      <c r="F15" s="12"/>
      <c r="G15" s="4"/>
      <c r="H15" s="4"/>
      <c r="I15" s="4"/>
      <c r="J15" s="4"/>
      <c r="K15" s="4"/>
    </row>
    <row r="16" spans="1:11">
      <c r="A16" s="165" t="s">
        <v>1</v>
      </c>
      <c r="B16" s="276" t="s">
        <v>2</v>
      </c>
      <c r="C16" s="276"/>
      <c r="D16" s="276"/>
      <c r="E16" s="41" t="s">
        <v>166</v>
      </c>
      <c r="F16" s="12"/>
      <c r="G16" s="4"/>
      <c r="H16" s="4"/>
      <c r="I16" s="4"/>
      <c r="J16" s="4"/>
      <c r="K16" s="4"/>
    </row>
    <row r="17" spans="1:11">
      <c r="A17" s="165" t="s">
        <v>3</v>
      </c>
      <c r="B17" s="163" t="s">
        <v>186</v>
      </c>
      <c r="C17" s="13"/>
      <c r="D17" s="161"/>
      <c r="E17" s="63" t="s">
        <v>185</v>
      </c>
      <c r="F17" s="12"/>
      <c r="G17" s="4"/>
      <c r="H17" s="4"/>
      <c r="I17" s="4"/>
      <c r="J17" s="4"/>
      <c r="K17" s="4"/>
    </row>
    <row r="18" spans="1:11" ht="16.5" thickBot="1">
      <c r="A18" s="166" t="s">
        <v>4</v>
      </c>
      <c r="B18" s="277" t="s">
        <v>5</v>
      </c>
      <c r="C18" s="277"/>
      <c r="D18" s="277"/>
      <c r="E18" s="182">
        <v>12</v>
      </c>
      <c r="F18" s="12"/>
      <c r="G18" s="4"/>
      <c r="H18" s="4"/>
      <c r="I18" s="4"/>
      <c r="J18" s="4"/>
      <c r="K18" s="4"/>
    </row>
    <row r="19" spans="1:11" ht="16.5" thickBot="1">
      <c r="A19" s="14"/>
      <c r="B19" s="14"/>
      <c r="C19" s="14"/>
      <c r="F19" s="12"/>
      <c r="G19" s="4"/>
      <c r="H19" s="4"/>
      <c r="I19" s="4"/>
      <c r="J19" s="4"/>
      <c r="K19" s="4"/>
    </row>
    <row r="20" spans="1:11" ht="26.25" customHeight="1" thickBot="1">
      <c r="A20" s="257" t="s">
        <v>69</v>
      </c>
      <c r="B20" s="258"/>
      <c r="C20" s="258"/>
      <c r="D20" s="258"/>
      <c r="E20" s="259"/>
      <c r="F20" s="12"/>
      <c r="G20" s="4"/>
      <c r="H20" s="4"/>
      <c r="I20" s="4"/>
      <c r="J20" s="4"/>
      <c r="K20" s="4"/>
    </row>
    <row r="21" spans="1:11" ht="46.5" customHeight="1" thickBot="1">
      <c r="A21" s="285" t="s">
        <v>193</v>
      </c>
      <c r="B21" s="286"/>
      <c r="C21" s="286"/>
      <c r="D21" s="286"/>
      <c r="E21" s="287"/>
      <c r="F21" s="12"/>
      <c r="G21" s="4"/>
      <c r="H21" s="4"/>
      <c r="I21" s="4"/>
      <c r="J21" s="4"/>
      <c r="K21" s="4"/>
    </row>
    <row r="22" spans="1:11" ht="16.5" thickBot="1">
      <c r="A22" s="14"/>
      <c r="B22" s="14"/>
      <c r="C22" s="14"/>
      <c r="F22" s="12"/>
      <c r="G22" s="4"/>
      <c r="H22" s="4"/>
      <c r="I22" s="4"/>
      <c r="J22" s="4"/>
      <c r="K22" s="4"/>
    </row>
    <row r="23" spans="1:11" ht="16.5" thickBot="1">
      <c r="A23" s="278" t="s">
        <v>63</v>
      </c>
      <c r="B23" s="280" t="s">
        <v>151</v>
      </c>
      <c r="C23" s="282" t="s">
        <v>70</v>
      </c>
      <c r="D23" s="283"/>
      <c r="E23" s="284"/>
    </row>
    <row r="24" spans="1:11" ht="48" thickBot="1">
      <c r="A24" s="279"/>
      <c r="B24" s="281"/>
      <c r="C24" s="176" t="s">
        <v>153</v>
      </c>
      <c r="D24" s="176" t="s">
        <v>152</v>
      </c>
      <c r="E24" s="210" t="s">
        <v>197</v>
      </c>
    </row>
    <row r="25" spans="1:11" ht="15" customHeight="1" thickBot="1">
      <c r="A25" s="15" t="s">
        <v>182</v>
      </c>
      <c r="B25" s="16">
        <v>2</v>
      </c>
      <c r="C25" s="17">
        <f>MOTORISTA!D121</f>
        <v>5818.7692450403729</v>
      </c>
      <c r="D25" s="209">
        <f>SUM(B25*C25)</f>
        <v>11637.538490080746</v>
      </c>
      <c r="E25" s="219">
        <f>D25*12</f>
        <v>139650.46188096894</v>
      </c>
    </row>
    <row r="26" spans="1:11" ht="15" customHeight="1" thickBot="1">
      <c r="A26" s="206" t="s">
        <v>183</v>
      </c>
      <c r="B26" s="207">
        <v>14</v>
      </c>
      <c r="C26" s="208">
        <f>ALMOXERIFE!D122</f>
        <v>4178.039344709121</v>
      </c>
      <c r="D26" s="209">
        <f>SUM(B26*C26)</f>
        <v>58492.550825927698</v>
      </c>
      <c r="E26" s="219">
        <f>D26*12</f>
        <v>701910.60991113237</v>
      </c>
    </row>
    <row r="27" spans="1:11" ht="15" customHeight="1" thickBot="1">
      <c r="A27" s="206" t="s">
        <v>184</v>
      </c>
      <c r="B27" s="207">
        <v>12</v>
      </c>
      <c r="C27" s="208">
        <f>'CARREGADOR.MOVEIS'!D122</f>
        <v>3170.0090138339456</v>
      </c>
      <c r="D27" s="209">
        <f>SUM(B27*C27)</f>
        <v>38040.108166007347</v>
      </c>
      <c r="E27" s="219">
        <f>D27*12</f>
        <v>456481.29799208813</v>
      </c>
    </row>
    <row r="28" spans="1:11" ht="16.5" customHeight="1" thickBot="1">
      <c r="A28" s="213" t="s">
        <v>181</v>
      </c>
      <c r="B28" s="212">
        <f>SUM(B25:B27)</f>
        <v>28</v>
      </c>
      <c r="C28" s="269">
        <v>8</v>
      </c>
      <c r="D28" s="270"/>
      <c r="E28" s="271"/>
      <c r="F28" s="211"/>
      <c r="G28" s="5"/>
      <c r="H28" s="5"/>
      <c r="I28" s="5"/>
      <c r="J28" s="5"/>
      <c r="K28" s="5"/>
    </row>
    <row r="29" spans="1:11" ht="48" thickBot="1">
      <c r="A29" s="263" t="s">
        <v>65</v>
      </c>
      <c r="B29" s="264"/>
      <c r="C29" s="265"/>
      <c r="D29" s="21" t="s">
        <v>66</v>
      </c>
      <c r="E29" s="21" t="s">
        <v>198</v>
      </c>
      <c r="F29" s="20"/>
      <c r="G29" s="5"/>
      <c r="H29" s="5"/>
      <c r="I29" s="5"/>
      <c r="J29" s="5"/>
      <c r="K29" s="5"/>
    </row>
    <row r="30" spans="1:11" ht="16.5" thickBot="1">
      <c r="A30" s="266" t="s">
        <v>167</v>
      </c>
      <c r="B30" s="267"/>
      <c r="C30" s="268"/>
      <c r="D30" s="18">
        <f>D31/12</f>
        <v>108170.19748201578</v>
      </c>
      <c r="E30" s="18">
        <f>D31</f>
        <v>1298042.3697841894</v>
      </c>
      <c r="F30" s="20"/>
      <c r="G30" s="5"/>
      <c r="H30" s="5"/>
      <c r="I30" s="5"/>
      <c r="J30" s="5"/>
      <c r="K30" s="5"/>
    </row>
    <row r="31" spans="1:11" ht="16.5" thickBot="1">
      <c r="A31" s="251" t="s">
        <v>180</v>
      </c>
      <c r="B31" s="252"/>
      <c r="C31" s="253"/>
      <c r="D31" s="19">
        <f>E25+E26+E27</f>
        <v>1298042.3697841894</v>
      </c>
      <c r="E31" s="19">
        <f>SUM(E30:E30)</f>
        <v>1298042.3697841894</v>
      </c>
      <c r="F31" s="20"/>
      <c r="G31" s="5"/>
      <c r="H31" s="5"/>
      <c r="I31" s="5"/>
      <c r="J31" s="5"/>
      <c r="K31" s="5"/>
    </row>
    <row r="32" spans="1:11" ht="31.5" customHeight="1" thickBot="1">
      <c r="A32" s="257" t="s">
        <v>67</v>
      </c>
      <c r="B32" s="258"/>
      <c r="C32" s="258"/>
      <c r="D32" s="258"/>
      <c r="E32" s="259"/>
      <c r="F32" s="20"/>
      <c r="G32" s="5"/>
      <c r="H32" s="5"/>
      <c r="I32" s="5"/>
      <c r="J32" s="5"/>
      <c r="K32" s="5"/>
    </row>
    <row r="33" spans="1:11" ht="16.5" thickBot="1">
      <c r="A33" s="260" t="s">
        <v>167</v>
      </c>
      <c r="B33" s="261"/>
      <c r="C33" s="261"/>
      <c r="D33" s="262"/>
      <c r="E33" s="22">
        <f>D30</f>
        <v>108170.19748201578</v>
      </c>
      <c r="F33" s="20"/>
      <c r="G33" s="5"/>
      <c r="H33" s="5"/>
      <c r="I33" s="5"/>
      <c r="J33" s="5"/>
      <c r="K33" s="5"/>
    </row>
    <row r="34" spans="1:11" ht="16.5" thickBot="1">
      <c r="A34" s="251" t="s">
        <v>67</v>
      </c>
      <c r="B34" s="252"/>
      <c r="C34" s="252"/>
      <c r="D34" s="253"/>
      <c r="E34" s="19">
        <f>E31</f>
        <v>1298042.3697841894</v>
      </c>
      <c r="F34" s="20"/>
      <c r="G34" s="5"/>
      <c r="H34" s="5"/>
      <c r="I34" s="5"/>
      <c r="J34" s="5"/>
      <c r="K34" s="5"/>
    </row>
    <row r="35" spans="1:11" ht="18" customHeight="1" thickBot="1">
      <c r="A35" s="254" t="s">
        <v>68</v>
      </c>
      <c r="B35" s="255"/>
      <c r="C35" s="255"/>
      <c r="D35" s="255"/>
      <c r="E35" s="256"/>
      <c r="F35" s="20"/>
      <c r="G35" s="5"/>
      <c r="H35" s="5"/>
      <c r="I35" s="5"/>
      <c r="J35" s="5"/>
      <c r="K35" s="5"/>
    </row>
    <row r="36" spans="1:11" ht="64.5" customHeight="1" thickBot="1">
      <c r="A36" s="247" t="s">
        <v>191</v>
      </c>
      <c r="B36" s="248"/>
      <c r="C36" s="248"/>
      <c r="D36" s="248"/>
      <c r="E36" s="249"/>
      <c r="F36" s="20"/>
      <c r="G36" s="5"/>
      <c r="H36" s="5"/>
      <c r="I36" s="5"/>
      <c r="J36" s="5"/>
      <c r="K36" s="5"/>
    </row>
    <row r="37" spans="1:11">
      <c r="A37" s="162"/>
      <c r="B37" s="162"/>
      <c r="C37" s="162"/>
      <c r="D37" s="162"/>
      <c r="E37" s="162"/>
      <c r="F37" s="20"/>
      <c r="G37" s="5"/>
      <c r="H37" s="5"/>
      <c r="I37" s="5"/>
      <c r="J37" s="5"/>
      <c r="K37" s="5"/>
    </row>
    <row r="38" spans="1:11">
      <c r="A38" s="245" t="s">
        <v>145</v>
      </c>
      <c r="B38" s="245"/>
      <c r="C38" s="245"/>
      <c r="D38" s="245"/>
      <c r="E38" s="245"/>
      <c r="F38" s="245"/>
    </row>
    <row r="39" spans="1:11">
      <c r="A39" s="246" t="s">
        <v>156</v>
      </c>
      <c r="B39" s="246"/>
      <c r="C39" s="246"/>
      <c r="D39" s="246"/>
      <c r="E39" s="246"/>
      <c r="F39" s="246"/>
    </row>
    <row r="40" spans="1:11">
      <c r="A40" s="246" t="s">
        <v>157</v>
      </c>
      <c r="B40" s="246"/>
      <c r="C40" s="246"/>
      <c r="D40" s="246"/>
      <c r="E40" s="246"/>
      <c r="F40" s="246"/>
    </row>
    <row r="41" spans="1:11">
      <c r="A41" s="246" t="s">
        <v>158</v>
      </c>
      <c r="B41" s="246"/>
      <c r="C41" s="246"/>
      <c r="D41" s="246"/>
      <c r="E41" s="246"/>
      <c r="F41" s="246"/>
    </row>
    <row r="42" spans="1:11">
      <c r="A42" s="246" t="s">
        <v>159</v>
      </c>
      <c r="B42" s="246"/>
      <c r="C42" s="246"/>
      <c r="D42" s="246"/>
      <c r="E42" s="246"/>
      <c r="F42" s="214"/>
    </row>
    <row r="43" spans="1:11">
      <c r="A43" s="198" t="s">
        <v>345</v>
      </c>
      <c r="B43" s="198"/>
      <c r="C43" s="198"/>
      <c r="D43" s="198"/>
      <c r="E43" s="198"/>
      <c r="F43" s="198"/>
    </row>
    <row r="44" spans="1:11" ht="15.75" customHeight="1">
      <c r="A44" s="243" t="s">
        <v>344</v>
      </c>
      <c r="B44" s="243"/>
      <c r="C44" s="243"/>
      <c r="D44" s="243"/>
      <c r="E44" s="243"/>
      <c r="F44" s="243"/>
    </row>
    <row r="45" spans="1:11">
      <c r="A45" s="244"/>
      <c r="B45" s="244"/>
      <c r="C45" s="244"/>
      <c r="D45" s="244"/>
      <c r="E45" s="244"/>
      <c r="F45" s="244"/>
    </row>
    <row r="46" spans="1:11" ht="31.5" customHeight="1">
      <c r="A46" s="243" t="s">
        <v>146</v>
      </c>
      <c r="B46" s="243"/>
      <c r="C46" s="243"/>
      <c r="D46" s="243"/>
      <c r="E46" s="243"/>
      <c r="F46" s="243"/>
    </row>
    <row r="47" spans="1:11">
      <c r="A47" s="244"/>
      <c r="B47" s="244"/>
      <c r="C47" s="244"/>
      <c r="D47" s="244"/>
      <c r="E47" s="244"/>
      <c r="F47" s="244"/>
    </row>
    <row r="48" spans="1:11" ht="49.5" customHeight="1">
      <c r="A48" s="243" t="s">
        <v>147</v>
      </c>
      <c r="B48" s="243"/>
      <c r="C48" s="243"/>
      <c r="D48" s="243"/>
      <c r="E48" s="243"/>
      <c r="F48" s="243"/>
    </row>
    <row r="49" spans="1:6" ht="33" customHeight="1">
      <c r="A49" s="243" t="s">
        <v>148</v>
      </c>
      <c r="B49" s="243"/>
      <c r="C49" s="243"/>
      <c r="D49" s="243"/>
      <c r="E49" s="243"/>
      <c r="F49" s="243"/>
    </row>
    <row r="50" spans="1:6">
      <c r="A50" s="215"/>
      <c r="B50" s="215"/>
      <c r="C50" s="215"/>
      <c r="D50" s="215"/>
      <c r="E50" s="215"/>
      <c r="F50" s="215"/>
    </row>
    <row r="51" spans="1:6">
      <c r="A51" s="239" t="s">
        <v>192</v>
      </c>
      <c r="B51" s="239"/>
      <c r="C51" s="239"/>
      <c r="D51" s="239"/>
      <c r="E51" s="239"/>
      <c r="F51" s="239"/>
    </row>
    <row r="52" spans="1:6">
      <c r="A52" s="216"/>
      <c r="B52" s="216"/>
      <c r="C52" s="216"/>
      <c r="D52" s="216"/>
      <c r="E52" s="216"/>
      <c r="F52" s="216"/>
    </row>
    <row r="53" spans="1:6">
      <c r="A53" s="216"/>
      <c r="B53" s="216"/>
      <c r="C53" s="216"/>
      <c r="D53" s="216"/>
      <c r="E53" s="216"/>
      <c r="F53" s="216"/>
    </row>
    <row r="54" spans="1:6">
      <c r="A54" s="198"/>
      <c r="B54" s="198"/>
      <c r="C54" s="198"/>
      <c r="D54" s="198"/>
      <c r="E54" s="198"/>
      <c r="F54" s="198"/>
    </row>
    <row r="55" spans="1:6">
      <c r="A55" s="240" t="s">
        <v>160</v>
      </c>
      <c r="B55" s="240"/>
      <c r="C55" s="240"/>
      <c r="D55" s="240"/>
      <c r="E55" s="240"/>
      <c r="F55" s="240"/>
    </row>
    <row r="56" spans="1:6" ht="15.75" customHeight="1">
      <c r="A56" s="241" t="s">
        <v>161</v>
      </c>
      <c r="B56" s="241"/>
      <c r="C56" s="241"/>
      <c r="D56" s="241"/>
      <c r="E56" s="241"/>
      <c r="F56" s="241"/>
    </row>
    <row r="57" spans="1:6">
      <c r="A57" s="242" t="s">
        <v>162</v>
      </c>
      <c r="B57" s="242"/>
      <c r="C57" s="242"/>
      <c r="D57" s="242"/>
      <c r="E57" s="242"/>
      <c r="F57" s="242"/>
    </row>
    <row r="58" spans="1:6">
      <c r="A58" s="198"/>
      <c r="B58" s="198"/>
      <c r="C58" s="217"/>
      <c r="D58" s="217"/>
      <c r="E58" s="217"/>
      <c r="F58" s="218"/>
    </row>
    <row r="59" spans="1:6">
      <c r="A59" s="198"/>
      <c r="B59" s="198"/>
      <c r="C59" s="198"/>
      <c r="D59" s="198"/>
      <c r="E59" s="198"/>
      <c r="F59" s="218"/>
    </row>
  </sheetData>
  <mergeCells count="34">
    <mergeCell ref="A13:E13"/>
    <mergeCell ref="A14:E14"/>
    <mergeCell ref="B16:D16"/>
    <mergeCell ref="B18:D18"/>
    <mergeCell ref="A23:A24"/>
    <mergeCell ref="B23:B24"/>
    <mergeCell ref="C23:E23"/>
    <mergeCell ref="A20:E20"/>
    <mergeCell ref="A21:E21"/>
    <mergeCell ref="A36:E36"/>
    <mergeCell ref="B15:D15"/>
    <mergeCell ref="A34:D34"/>
    <mergeCell ref="A35:E35"/>
    <mergeCell ref="A32:E32"/>
    <mergeCell ref="A33:D33"/>
    <mergeCell ref="A31:C31"/>
    <mergeCell ref="A29:C29"/>
    <mergeCell ref="A30:C30"/>
    <mergeCell ref="C28:E28"/>
    <mergeCell ref="A38:F38"/>
    <mergeCell ref="A39:F39"/>
    <mergeCell ref="A40:F40"/>
    <mergeCell ref="A41:F41"/>
    <mergeCell ref="A42:E42"/>
    <mergeCell ref="A51:F51"/>
    <mergeCell ref="A55:F55"/>
    <mergeCell ref="A56:F56"/>
    <mergeCell ref="A57:F57"/>
    <mergeCell ref="A44:F44"/>
    <mergeCell ref="A45:F45"/>
    <mergeCell ref="A46:F46"/>
    <mergeCell ref="A48:F48"/>
    <mergeCell ref="A49:F49"/>
    <mergeCell ref="A47:F47"/>
  </mergeCells>
  <conditionalFormatting sqref="B25:B27">
    <cfRule type="cellIs" dxfId="40" priority="37" operator="greaterThan">
      <formula>0</formula>
    </cfRule>
  </conditionalFormatting>
  <conditionalFormatting sqref="E18">
    <cfRule type="cellIs" dxfId="39" priority="32" operator="greaterThan">
      <formula>0</formula>
    </cfRule>
  </conditionalFormatting>
  <conditionalFormatting sqref="A21">
    <cfRule type="cellIs" dxfId="38" priority="29" operator="greaterThan">
      <formula>0</formula>
    </cfRule>
  </conditionalFormatting>
  <conditionalFormatting sqref="A36">
    <cfRule type="cellIs" dxfId="37" priority="4" operator="greaterThan">
      <formula>0</formula>
    </cfRule>
  </conditionalFormatting>
  <pageMargins left="0.78740157499999996" right="0.78740157499999996" top="0.984251969" bottom="0.984251969" header="0.49212598499999999" footer="0.49212598499999999"/>
  <pageSetup paperSize="9" scale="53" fitToHeight="0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130"/>
  <sheetViews>
    <sheetView topLeftCell="A131" zoomScale="93" zoomScaleNormal="93" workbookViewId="0">
      <selection activeCell="F128" sqref="F128"/>
    </sheetView>
  </sheetViews>
  <sheetFormatPr defaultRowHeight="15"/>
  <cols>
    <col min="1" max="1" width="15.7109375" customWidth="1"/>
    <col min="2" max="2" width="66.42578125" customWidth="1"/>
    <col min="3" max="3" width="11.42578125" bestFit="1" customWidth="1"/>
    <col min="4" max="4" width="26.140625" bestFit="1" customWidth="1"/>
  </cols>
  <sheetData>
    <row r="1" spans="1:4">
      <c r="A1" s="188"/>
      <c r="B1" s="188"/>
      <c r="C1" s="188"/>
      <c r="D1" s="188"/>
    </row>
    <row r="2" spans="1:4">
      <c r="A2" s="188"/>
      <c r="B2" s="188"/>
      <c r="C2" s="188"/>
      <c r="D2" s="188"/>
    </row>
    <row r="3" spans="1:4">
      <c r="A3" s="188"/>
      <c r="B3" s="188"/>
      <c r="C3" s="188"/>
      <c r="D3" s="188"/>
    </row>
    <row r="4" spans="1:4" ht="15.75">
      <c r="A4" s="291"/>
      <c r="B4" s="291"/>
      <c r="C4" s="291"/>
      <c r="D4" s="291"/>
    </row>
    <row r="5" spans="1:4" ht="15.75">
      <c r="A5" s="291"/>
      <c r="B5" s="291"/>
      <c r="C5" s="291"/>
      <c r="D5" s="291"/>
    </row>
    <row r="6" spans="1:4" ht="15.75">
      <c r="A6" s="292"/>
      <c r="B6" s="292"/>
      <c r="C6" s="292"/>
      <c r="D6" s="292"/>
    </row>
    <row r="7" spans="1:4" ht="16.5" thickBot="1">
      <c r="A7" s="293"/>
      <c r="B7" s="293"/>
      <c r="C7" s="293"/>
      <c r="D7" s="293"/>
    </row>
    <row r="8" spans="1:4" ht="16.5" thickBot="1">
      <c r="A8" s="288" t="s">
        <v>78</v>
      </c>
      <c r="B8" s="289"/>
      <c r="C8" s="289"/>
      <c r="D8" s="290"/>
    </row>
    <row r="9" spans="1:4" ht="16.5" thickBot="1">
      <c r="A9" s="32" t="s">
        <v>79</v>
      </c>
      <c r="B9" s="33" t="s">
        <v>80</v>
      </c>
      <c r="C9" s="34"/>
      <c r="D9" s="35" t="s">
        <v>188</v>
      </c>
    </row>
    <row r="10" spans="1:4" ht="15.75">
      <c r="A10" s="36" t="s">
        <v>81</v>
      </c>
      <c r="B10" s="37" t="s">
        <v>134</v>
      </c>
      <c r="C10" s="38"/>
      <c r="D10" s="39" t="s">
        <v>189</v>
      </c>
    </row>
    <row r="11" spans="1:4" ht="15.75">
      <c r="A11" s="36" t="s">
        <v>82</v>
      </c>
      <c r="B11" s="37" t="s">
        <v>83</v>
      </c>
      <c r="C11" s="40"/>
      <c r="D11" s="41" t="s">
        <v>187</v>
      </c>
    </row>
    <row r="12" spans="1:4" ht="16.5" thickBot="1">
      <c r="A12" s="42" t="s">
        <v>84</v>
      </c>
      <c r="B12" s="43" t="s">
        <v>85</v>
      </c>
      <c r="C12" s="44"/>
      <c r="D12" s="45" t="s">
        <v>178</v>
      </c>
    </row>
    <row r="13" spans="1:4" ht="16.5" thickBot="1">
      <c r="A13" s="46"/>
      <c r="B13" s="47"/>
      <c r="C13" s="48"/>
      <c r="D13" s="49"/>
    </row>
    <row r="14" spans="1:4" ht="16.5" thickBot="1">
      <c r="A14" s="288" t="s">
        <v>86</v>
      </c>
      <c r="B14" s="289"/>
      <c r="C14" s="289"/>
      <c r="D14" s="290"/>
    </row>
    <row r="15" spans="1:4" ht="15.75">
      <c r="A15" s="50" t="s">
        <v>87</v>
      </c>
      <c r="B15" s="51" t="s">
        <v>88</v>
      </c>
      <c r="C15" s="52"/>
      <c r="D15" s="39" t="s">
        <v>187</v>
      </c>
    </row>
    <row r="16" spans="1:4" ht="15.75">
      <c r="A16" s="53" t="s">
        <v>89</v>
      </c>
      <c r="B16" s="37" t="s">
        <v>90</v>
      </c>
      <c r="C16" s="54"/>
      <c r="D16" s="41" t="s">
        <v>165</v>
      </c>
    </row>
    <row r="17" spans="1:4" ht="16.5" thickBot="1">
      <c r="A17" s="53" t="s">
        <v>91</v>
      </c>
      <c r="B17" s="37" t="s">
        <v>92</v>
      </c>
      <c r="C17" s="54"/>
      <c r="D17" s="45" t="s">
        <v>116</v>
      </c>
    </row>
    <row r="18" spans="1:4" ht="15.75" customHeight="1">
      <c r="A18" s="53" t="s">
        <v>93</v>
      </c>
      <c r="B18" s="37" t="s">
        <v>94</v>
      </c>
      <c r="C18" s="296" t="s">
        <v>182</v>
      </c>
      <c r="D18" s="297"/>
    </row>
    <row r="19" spans="1:4" ht="16.5" thickBot="1">
      <c r="A19" s="53" t="s">
        <v>95</v>
      </c>
      <c r="B19" s="37" t="s">
        <v>96</v>
      </c>
      <c r="C19" s="298" t="s">
        <v>97</v>
      </c>
      <c r="D19" s="299"/>
    </row>
    <row r="20" spans="1:4" ht="16.5" thickBot="1">
      <c r="A20" s="55" t="s">
        <v>98</v>
      </c>
      <c r="B20" s="56" t="s">
        <v>99</v>
      </c>
      <c r="C20" s="57"/>
      <c r="D20" s="58" t="s">
        <v>179</v>
      </c>
    </row>
    <row r="21" spans="1:4" ht="16.5" thickBot="1">
      <c r="A21" s="59"/>
      <c r="B21" s="60"/>
      <c r="C21" s="59"/>
      <c r="D21" s="61"/>
    </row>
    <row r="22" spans="1:4" ht="16.5" thickBot="1">
      <c r="A22" s="300" t="s">
        <v>100</v>
      </c>
      <c r="B22" s="301"/>
      <c r="C22" s="301"/>
      <c r="D22" s="302"/>
    </row>
    <row r="23" spans="1:4" ht="15.75">
      <c r="A23" s="32" t="s">
        <v>101</v>
      </c>
      <c r="B23" s="303" t="s">
        <v>102</v>
      </c>
      <c r="C23" s="304"/>
      <c r="D23" s="62" t="s">
        <v>182</v>
      </c>
    </row>
    <row r="24" spans="1:4" ht="15.75">
      <c r="A24" s="36" t="s">
        <v>103</v>
      </c>
      <c r="B24" s="305" t="s">
        <v>104</v>
      </c>
      <c r="C24" s="306"/>
      <c r="D24" s="63">
        <v>782305</v>
      </c>
    </row>
    <row r="25" spans="1:4" ht="15.75">
      <c r="A25" s="36" t="s">
        <v>105</v>
      </c>
      <c r="B25" s="305" t="s">
        <v>106</v>
      </c>
      <c r="C25" s="306"/>
      <c r="D25" s="64">
        <v>2475.06</v>
      </c>
    </row>
    <row r="26" spans="1:4" ht="15.75">
      <c r="A26" s="36" t="s">
        <v>107</v>
      </c>
      <c r="B26" s="305" t="s">
        <v>108</v>
      </c>
      <c r="C26" s="306"/>
      <c r="D26" s="63" t="s">
        <v>190</v>
      </c>
    </row>
    <row r="27" spans="1:4" ht="15.75">
      <c r="A27" s="36" t="s">
        <v>109</v>
      </c>
      <c r="B27" s="305" t="s">
        <v>110</v>
      </c>
      <c r="C27" s="306"/>
      <c r="D27" s="65">
        <v>43657</v>
      </c>
    </row>
    <row r="28" spans="1:4" ht="15.75">
      <c r="A28" s="36" t="s">
        <v>111</v>
      </c>
      <c r="B28" s="305" t="s">
        <v>112</v>
      </c>
      <c r="C28" s="306"/>
      <c r="D28" s="66" t="s">
        <v>113</v>
      </c>
    </row>
    <row r="29" spans="1:4" ht="16.5" thickBot="1">
      <c r="A29" s="42" t="s">
        <v>114</v>
      </c>
      <c r="B29" s="307" t="s">
        <v>115</v>
      </c>
      <c r="C29" s="308"/>
      <c r="D29" s="67">
        <v>2</v>
      </c>
    </row>
    <row r="30" spans="1:4" ht="16.5" thickBot="1">
      <c r="A30" s="309" t="s">
        <v>6</v>
      </c>
      <c r="B30" s="310"/>
      <c r="C30" s="310"/>
      <c r="D30" s="311"/>
    </row>
    <row r="31" spans="1:4" ht="16.5" thickBot="1">
      <c r="A31" s="68">
        <v>1</v>
      </c>
      <c r="B31" s="294" t="s">
        <v>7</v>
      </c>
      <c r="C31" s="295"/>
      <c r="D31" s="68" t="s">
        <v>8</v>
      </c>
    </row>
    <row r="32" spans="1:4" ht="15.75">
      <c r="A32" s="69" t="s">
        <v>0</v>
      </c>
      <c r="B32" s="314" t="s">
        <v>9</v>
      </c>
      <c r="C32" s="315"/>
      <c r="D32" s="70">
        <v>2475.06</v>
      </c>
    </row>
    <row r="33" spans="1:4" ht="15.75">
      <c r="A33" s="71" t="s">
        <v>1</v>
      </c>
      <c r="B33" s="316" t="s">
        <v>10</v>
      </c>
      <c r="C33" s="317"/>
      <c r="D33" s="72"/>
    </row>
    <row r="34" spans="1:4" ht="15.75">
      <c r="A34" s="71" t="s">
        <v>3</v>
      </c>
      <c r="B34" s="316" t="s">
        <v>11</v>
      </c>
      <c r="C34" s="317"/>
      <c r="D34" s="72"/>
    </row>
    <row r="35" spans="1:4" ht="15.75">
      <c r="A35" s="71" t="s">
        <v>4</v>
      </c>
      <c r="B35" s="316" t="s">
        <v>12</v>
      </c>
      <c r="C35" s="317"/>
      <c r="D35" s="72"/>
    </row>
    <row r="36" spans="1:4" ht="15.75">
      <c r="A36" s="71" t="s">
        <v>71</v>
      </c>
      <c r="B36" s="316" t="s">
        <v>13</v>
      </c>
      <c r="C36" s="317"/>
      <c r="D36" s="72"/>
    </row>
    <row r="37" spans="1:4" ht="16.5" thickBot="1">
      <c r="A37" s="73" t="s">
        <v>72</v>
      </c>
      <c r="B37" s="318" t="s">
        <v>14</v>
      </c>
      <c r="C37" s="319"/>
      <c r="D37" s="74"/>
    </row>
    <row r="38" spans="1:4" ht="16.5" thickBot="1">
      <c r="A38" s="320" t="s">
        <v>15</v>
      </c>
      <c r="B38" s="321"/>
      <c r="C38" s="322"/>
      <c r="D38" s="75">
        <f>SUM(D32:D37)</f>
        <v>2475.06</v>
      </c>
    </row>
    <row r="39" spans="1:4" ht="16.5" thickBot="1">
      <c r="A39" s="323" t="s">
        <v>16</v>
      </c>
      <c r="B39" s="324"/>
      <c r="C39" s="324"/>
      <c r="D39" s="325"/>
    </row>
    <row r="40" spans="1:4" ht="16.5" thickBot="1">
      <c r="A40" s="76" t="s">
        <v>17</v>
      </c>
      <c r="B40" s="326" t="s">
        <v>18</v>
      </c>
      <c r="C40" s="327"/>
      <c r="D40" s="77" t="s">
        <v>8</v>
      </c>
    </row>
    <row r="41" spans="1:4" ht="15.75">
      <c r="A41" s="36" t="s">
        <v>0</v>
      </c>
      <c r="B41" s="78" t="s">
        <v>133</v>
      </c>
      <c r="C41" s="30">
        <f>1/12</f>
        <v>8.3333333333333329E-2</v>
      </c>
      <c r="D41" s="79">
        <f>(D38)*(C41)</f>
        <v>206.255</v>
      </c>
    </row>
    <row r="42" spans="1:4" ht="16.5" thickBot="1">
      <c r="A42" s="42" t="s">
        <v>1</v>
      </c>
      <c r="B42" s="80" t="s">
        <v>73</v>
      </c>
      <c r="C42" s="175">
        <v>0.1111</v>
      </c>
      <c r="D42" s="81">
        <f>(D38)*(C42)</f>
        <v>274.97916600000002</v>
      </c>
    </row>
    <row r="43" spans="1:4" ht="16.5" thickBot="1">
      <c r="A43" s="328" t="s">
        <v>130</v>
      </c>
      <c r="B43" s="329"/>
      <c r="C43" s="82">
        <f>SUM(C41:C42)</f>
        <v>0.19443333333333335</v>
      </c>
      <c r="D43" s="83">
        <f>SUM(D41:D42)</f>
        <v>481.23416600000002</v>
      </c>
    </row>
    <row r="44" spans="1:4" ht="56.25" customHeight="1" thickBot="1">
      <c r="A44" s="330" t="s">
        <v>320</v>
      </c>
      <c r="B44" s="331"/>
      <c r="C44" s="331"/>
      <c r="D44" s="331"/>
    </row>
    <row r="45" spans="1:4" ht="48" thickBot="1">
      <c r="A45" s="84" t="s">
        <v>19</v>
      </c>
      <c r="B45" s="85" t="s">
        <v>132</v>
      </c>
      <c r="C45" s="86" t="s">
        <v>131</v>
      </c>
      <c r="D45" s="87" t="s">
        <v>8</v>
      </c>
    </row>
    <row r="46" spans="1:4" ht="15.75">
      <c r="A46" s="71" t="s">
        <v>0</v>
      </c>
      <c r="B46" s="88" t="s">
        <v>22</v>
      </c>
      <c r="C46" s="31">
        <v>0.2</v>
      </c>
      <c r="D46" s="89">
        <f>(D38+D43)*C46</f>
        <v>591.25883320000003</v>
      </c>
    </row>
    <row r="47" spans="1:4" ht="15.75">
      <c r="A47" s="71" t="s">
        <v>1</v>
      </c>
      <c r="B47" s="88" t="s">
        <v>23</v>
      </c>
      <c r="C47" s="23">
        <v>2.5000000000000001E-2</v>
      </c>
      <c r="D47" s="89">
        <f>(D38+D43)*C47</f>
        <v>73.907354150000003</v>
      </c>
    </row>
    <row r="48" spans="1:4" ht="15.75">
      <c r="A48" s="71" t="s">
        <v>3</v>
      </c>
      <c r="B48" s="88" t="s">
        <v>24</v>
      </c>
      <c r="C48" s="24">
        <v>0.01</v>
      </c>
      <c r="D48" s="89">
        <f>(D38+D43)*C48</f>
        <v>29.562941660000003</v>
      </c>
    </row>
    <row r="49" spans="1:4" ht="15.75">
      <c r="A49" s="71" t="s">
        <v>4</v>
      </c>
      <c r="B49" s="88" t="s">
        <v>25</v>
      </c>
      <c r="C49" s="23">
        <v>1.4999999999999999E-2</v>
      </c>
      <c r="D49" s="89">
        <f>(D38+D43)*C49</f>
        <v>44.344412490000003</v>
      </c>
    </row>
    <row r="50" spans="1:4" ht="15.75">
      <c r="A50" s="71" t="s">
        <v>71</v>
      </c>
      <c r="B50" s="88" t="s">
        <v>26</v>
      </c>
      <c r="C50" s="23">
        <v>0.01</v>
      </c>
      <c r="D50" s="89">
        <f>(D38+D43)*C50</f>
        <v>29.562941660000003</v>
      </c>
    </row>
    <row r="51" spans="1:4" ht="15.75">
      <c r="A51" s="71" t="s">
        <v>72</v>
      </c>
      <c r="B51" s="88" t="s">
        <v>27</v>
      </c>
      <c r="C51" s="23">
        <v>6.0000000000000001E-3</v>
      </c>
      <c r="D51" s="89">
        <f>(D38+D43)*C51</f>
        <v>17.737764996000003</v>
      </c>
    </row>
    <row r="52" spans="1:4" ht="15.75">
      <c r="A52" s="71" t="s">
        <v>76</v>
      </c>
      <c r="B52" s="88" t="s">
        <v>28</v>
      </c>
      <c r="C52" s="23">
        <v>2E-3</v>
      </c>
      <c r="D52" s="89">
        <f>(D38+D43)*C52</f>
        <v>5.9125883320000003</v>
      </c>
    </row>
    <row r="53" spans="1:4" ht="16.5" thickBot="1">
      <c r="A53" s="90" t="s">
        <v>77</v>
      </c>
      <c r="B53" s="91" t="s">
        <v>29</v>
      </c>
      <c r="C53" s="25">
        <v>0.08</v>
      </c>
      <c r="D53" s="89">
        <f>(D38+D43)*C53</f>
        <v>236.50353328000003</v>
      </c>
    </row>
    <row r="54" spans="1:4" ht="16.5" thickBot="1">
      <c r="A54" s="320" t="s">
        <v>30</v>
      </c>
      <c r="B54" s="321"/>
      <c r="C54" s="92">
        <f>SUM(C46:C53)</f>
        <v>0.34800000000000003</v>
      </c>
      <c r="D54" s="75">
        <f>SUM(D46:D53)</f>
        <v>1028.7903697679999</v>
      </c>
    </row>
    <row r="55" spans="1:4" ht="16.5" thickBot="1">
      <c r="A55" s="93" t="s">
        <v>31</v>
      </c>
      <c r="B55" s="312" t="s">
        <v>32</v>
      </c>
      <c r="C55" s="313"/>
      <c r="D55" s="93" t="s">
        <v>8</v>
      </c>
    </row>
    <row r="56" spans="1:4" ht="16.5" thickBot="1">
      <c r="A56" s="69" t="s">
        <v>0</v>
      </c>
      <c r="B56" s="171" t="s">
        <v>322</v>
      </c>
      <c r="C56" s="172">
        <v>5</v>
      </c>
      <c r="D56" s="94">
        <f>(10*21)-(D32*6%)</f>
        <v>61.496400000000023</v>
      </c>
    </row>
    <row r="57" spans="1:4" ht="15.75">
      <c r="A57" s="71" t="s">
        <v>1</v>
      </c>
      <c r="B57" s="332" t="s">
        <v>321</v>
      </c>
      <c r="C57" s="315"/>
      <c r="D57" s="95">
        <f>35*21</f>
        <v>735</v>
      </c>
    </row>
    <row r="58" spans="1:4" ht="15.75">
      <c r="A58" s="71" t="s">
        <v>3</v>
      </c>
      <c r="B58" s="332" t="s">
        <v>34</v>
      </c>
      <c r="C58" s="333"/>
      <c r="D58" s="95"/>
    </row>
    <row r="59" spans="1:4" ht="15.75">
      <c r="A59" s="71" t="s">
        <v>4</v>
      </c>
      <c r="B59" s="334" t="s">
        <v>163</v>
      </c>
      <c r="C59" s="335"/>
      <c r="D59" s="95"/>
    </row>
    <row r="60" spans="1:4" ht="16.5" thickBot="1">
      <c r="A60" s="90" t="s">
        <v>71</v>
      </c>
      <c r="B60" s="336" t="s">
        <v>14</v>
      </c>
      <c r="C60" s="337"/>
      <c r="D60" s="74"/>
    </row>
    <row r="61" spans="1:4" ht="16.5" thickBot="1">
      <c r="A61" s="338" t="s">
        <v>35</v>
      </c>
      <c r="B61" s="339"/>
      <c r="C61" s="340"/>
      <c r="D61" s="75">
        <f>SUM(D56:D60)</f>
        <v>796.49639999999999</v>
      </c>
    </row>
    <row r="62" spans="1:4" ht="41.25" customHeight="1" thickBot="1">
      <c r="A62" s="346" t="s">
        <v>324</v>
      </c>
      <c r="B62" s="347"/>
      <c r="C62" s="347"/>
      <c r="D62" s="347"/>
    </row>
    <row r="63" spans="1:4" ht="16.5" thickBot="1">
      <c r="A63" s="320" t="s">
        <v>74</v>
      </c>
      <c r="B63" s="321"/>
      <c r="C63" s="321"/>
      <c r="D63" s="322"/>
    </row>
    <row r="64" spans="1:4" ht="16.5" thickBot="1">
      <c r="A64" s="179">
        <v>2</v>
      </c>
      <c r="B64" s="341" t="s">
        <v>75</v>
      </c>
      <c r="C64" s="341"/>
      <c r="D64" s="180" t="s">
        <v>8</v>
      </c>
    </row>
    <row r="65" spans="1:4" ht="15.75">
      <c r="A65" s="178" t="s">
        <v>17</v>
      </c>
      <c r="B65" s="342" t="s">
        <v>18</v>
      </c>
      <c r="C65" s="342"/>
      <c r="D65" s="96">
        <f>D43</f>
        <v>481.23416600000002</v>
      </c>
    </row>
    <row r="66" spans="1:4" ht="15.75">
      <c r="A66" s="97" t="s">
        <v>19</v>
      </c>
      <c r="B66" s="343" t="s">
        <v>20</v>
      </c>
      <c r="C66" s="343"/>
      <c r="D66" s="72">
        <f>D54</f>
        <v>1028.7903697679999</v>
      </c>
    </row>
    <row r="67" spans="1:4" ht="16.5" thickBot="1">
      <c r="A67" s="98" t="s">
        <v>31</v>
      </c>
      <c r="B67" s="344" t="s">
        <v>32</v>
      </c>
      <c r="C67" s="344"/>
      <c r="D67" s="99">
        <f>D61</f>
        <v>796.49639999999999</v>
      </c>
    </row>
    <row r="68" spans="1:4" ht="16.5" thickBot="1">
      <c r="A68" s="338" t="s">
        <v>15</v>
      </c>
      <c r="B68" s="339"/>
      <c r="C68" s="345"/>
      <c r="D68" s="75">
        <f>SUM(D65:D67)</f>
        <v>2306.5209357679996</v>
      </c>
    </row>
    <row r="69" spans="1:4" ht="16.5" thickBot="1">
      <c r="A69" s="309" t="s">
        <v>36</v>
      </c>
      <c r="B69" s="310"/>
      <c r="C69" s="310"/>
      <c r="D69" s="311"/>
    </row>
    <row r="70" spans="1:4" ht="16.5" thickBot="1">
      <c r="A70" s="93">
        <v>3</v>
      </c>
      <c r="B70" s="348" t="s">
        <v>37</v>
      </c>
      <c r="C70" s="349"/>
      <c r="D70" s="93" t="s">
        <v>8</v>
      </c>
    </row>
    <row r="71" spans="1:4" ht="63">
      <c r="A71" s="100" t="s">
        <v>0</v>
      </c>
      <c r="B71" s="78" t="s">
        <v>341</v>
      </c>
      <c r="C71" s="177">
        <v>0.04</v>
      </c>
      <c r="D71" s="101">
        <f>((D32/12)*(30/30)*0.04)</f>
        <v>8.2501999999999995</v>
      </c>
    </row>
    <row r="72" spans="1:4" ht="15.75">
      <c r="A72" s="102" t="s">
        <v>1</v>
      </c>
      <c r="B72" s="103" t="s">
        <v>117</v>
      </c>
      <c r="C72" s="27">
        <v>2.0000000000000001E-4</v>
      </c>
      <c r="D72" s="104">
        <f>D71*C53</f>
        <v>0.66001599999999994</v>
      </c>
    </row>
    <row r="73" spans="1:4" ht="31.5">
      <c r="A73" s="102" t="s">
        <v>3</v>
      </c>
      <c r="B73" s="103" t="s">
        <v>118</v>
      </c>
      <c r="C73" s="26">
        <v>1.7399999999999999E-2</v>
      </c>
      <c r="D73" s="104">
        <f>($D$32)*(C73)</f>
        <v>43.066043999999998</v>
      </c>
    </row>
    <row r="74" spans="1:4" ht="47.25">
      <c r="A74" s="102" t="s">
        <v>4</v>
      </c>
      <c r="B74" s="103" t="s">
        <v>314</v>
      </c>
      <c r="C74" s="27">
        <v>1.9400000000000001E-2</v>
      </c>
      <c r="D74" s="104">
        <f>($D$32)*(C74)</f>
        <v>48.016164000000003</v>
      </c>
    </row>
    <row r="75" spans="1:4" ht="47.25">
      <c r="A75" s="102" t="s">
        <v>71</v>
      </c>
      <c r="B75" s="103" t="s">
        <v>343</v>
      </c>
      <c r="C75" s="27">
        <v>4.4999999999999997E-3</v>
      </c>
      <c r="D75" s="104">
        <f>($D$32)*(C75)</f>
        <v>11.13777</v>
      </c>
    </row>
    <row r="76" spans="1:4" ht="95.25" thickBot="1">
      <c r="A76" s="105" t="s">
        <v>72</v>
      </c>
      <c r="B76" s="80" t="s">
        <v>342</v>
      </c>
      <c r="C76" s="28">
        <v>2.5000000000000001E-2</v>
      </c>
      <c r="D76" s="106">
        <f>($D$32)*(C76)</f>
        <v>61.8765</v>
      </c>
    </row>
    <row r="77" spans="1:4" ht="16.5" thickBot="1">
      <c r="A77" s="350" t="s">
        <v>119</v>
      </c>
      <c r="B77" s="351"/>
      <c r="C77" s="107">
        <f>SUM(C71:C76)</f>
        <v>0.10650000000000001</v>
      </c>
      <c r="D77" s="108">
        <f>SUM(D71:D76)</f>
        <v>173.00669400000001</v>
      </c>
    </row>
    <row r="78" spans="1:4" ht="16.5" thickBot="1">
      <c r="A78" s="323" t="s">
        <v>38</v>
      </c>
      <c r="B78" s="324"/>
      <c r="C78" s="324"/>
      <c r="D78" s="325"/>
    </row>
    <row r="79" spans="1:4" ht="32.25" thickBot="1">
      <c r="A79" s="120" t="s">
        <v>39</v>
      </c>
      <c r="B79" s="173" t="s">
        <v>40</v>
      </c>
      <c r="C79" s="93" t="s">
        <v>41</v>
      </c>
      <c r="D79" s="93" t="s">
        <v>8</v>
      </c>
    </row>
    <row r="80" spans="1:4" ht="31.5">
      <c r="A80" s="100" t="s">
        <v>0</v>
      </c>
      <c r="B80" s="78" t="s">
        <v>315</v>
      </c>
      <c r="C80" s="177">
        <v>8.0000000000000002E-3</v>
      </c>
      <c r="D80" s="109">
        <f>($D$32+$D$43+$D$54+$D$61+$D$77)*C80</f>
        <v>39.636701038143997</v>
      </c>
    </row>
    <row r="81" spans="1:4" ht="31.5">
      <c r="A81" s="102" t="s">
        <v>1</v>
      </c>
      <c r="B81" s="103" t="s">
        <v>316</v>
      </c>
      <c r="C81" s="26">
        <v>3.3E-3</v>
      </c>
      <c r="D81" s="110">
        <f>($D$32+$D$43+$D$54+$D$61+$D$77)*C81</f>
        <v>16.3501391782344</v>
      </c>
    </row>
    <row r="82" spans="1:4" ht="31.5">
      <c r="A82" s="102" t="s">
        <v>3</v>
      </c>
      <c r="B82" s="103" t="s">
        <v>317</v>
      </c>
      <c r="C82" s="26">
        <v>2.0000000000000001E-4</v>
      </c>
      <c r="D82" s="110">
        <f>($D$32+$D$43+$D$54+$D$61+$D$77)*C82</f>
        <v>0.99091752595359994</v>
      </c>
    </row>
    <row r="83" spans="1:4" ht="31.5">
      <c r="A83" s="102" t="s">
        <v>4</v>
      </c>
      <c r="B83" s="103" t="s">
        <v>319</v>
      </c>
      <c r="C83" s="26">
        <v>5.0000000000000001E-3</v>
      </c>
      <c r="D83" s="110">
        <f>($D$32+$D$43+$D$54+$D$61+$D$77)*C83</f>
        <v>24.772938148839998</v>
      </c>
    </row>
    <row r="84" spans="1:4" ht="32.25" thickBot="1">
      <c r="A84" s="117" t="s">
        <v>71</v>
      </c>
      <c r="B84" s="174" t="s">
        <v>318</v>
      </c>
      <c r="C84" s="175">
        <v>2.0000000000000001E-4</v>
      </c>
      <c r="D84" s="111">
        <f>($D$32+$D$43+$D$54+$D$61+$D$77)*C84</f>
        <v>0.99091752595359994</v>
      </c>
    </row>
    <row r="85" spans="1:4" ht="42.75" customHeight="1" thickBot="1">
      <c r="A85" s="320" t="s">
        <v>42</v>
      </c>
      <c r="B85" s="321"/>
      <c r="C85" s="112">
        <f>SUM(C80:C84)</f>
        <v>1.67E-2</v>
      </c>
      <c r="D85" s="113">
        <f>SUM(D80:D84)</f>
        <v>82.741613417125606</v>
      </c>
    </row>
    <row r="86" spans="1:4" ht="46.5" customHeight="1" thickBot="1">
      <c r="A86" s="330" t="s">
        <v>323</v>
      </c>
      <c r="B86" s="331"/>
      <c r="C86" s="331"/>
      <c r="D86" s="331"/>
    </row>
    <row r="87" spans="1:4" ht="16.5" thickBot="1">
      <c r="A87" s="114" t="s">
        <v>43</v>
      </c>
      <c r="B87" s="352" t="s">
        <v>44</v>
      </c>
      <c r="C87" s="353"/>
      <c r="D87" s="167" t="s">
        <v>8</v>
      </c>
    </row>
    <row r="88" spans="1:4" ht="16.5" thickBot="1">
      <c r="A88" s="105" t="s">
        <v>0</v>
      </c>
      <c r="B88" s="115" t="s">
        <v>120</v>
      </c>
      <c r="C88" s="168">
        <v>0</v>
      </c>
      <c r="D88" s="169">
        <f>($D$32)*(C88)</f>
        <v>0</v>
      </c>
    </row>
    <row r="89" spans="1:4" ht="16.5" thickBot="1">
      <c r="A89" s="300" t="s">
        <v>121</v>
      </c>
      <c r="B89" s="302"/>
      <c r="C89" s="170">
        <f>SUM(C88)</f>
        <v>0</v>
      </c>
      <c r="D89" s="170">
        <f>SUM(D88)</f>
        <v>0</v>
      </c>
    </row>
    <row r="90" spans="1:4" ht="16.5" thickBot="1">
      <c r="A90" s="354" t="s">
        <v>122</v>
      </c>
      <c r="B90" s="355"/>
      <c r="C90" s="355"/>
      <c r="D90" s="356"/>
    </row>
    <row r="91" spans="1:4" ht="15.75">
      <c r="A91" s="116" t="s">
        <v>0</v>
      </c>
      <c r="B91" s="357" t="s">
        <v>40</v>
      </c>
      <c r="C91" s="358"/>
      <c r="D91" s="100">
        <f>(D85)</f>
        <v>82.741613417125606</v>
      </c>
    </row>
    <row r="92" spans="1:4" ht="16.5" thickBot="1">
      <c r="A92" s="117" t="s">
        <v>1</v>
      </c>
      <c r="B92" s="359" t="s">
        <v>120</v>
      </c>
      <c r="C92" s="360"/>
      <c r="D92" s="106">
        <f>($D$33)*(C92)</f>
        <v>0</v>
      </c>
    </row>
    <row r="93" spans="1:4" ht="16.5" thickBot="1">
      <c r="A93" s="361" t="s">
        <v>123</v>
      </c>
      <c r="B93" s="362"/>
      <c r="C93" s="362"/>
      <c r="D93" s="118">
        <f>SUM(D91:D91)</f>
        <v>82.741613417125606</v>
      </c>
    </row>
    <row r="94" spans="1:4" ht="16.5" thickBot="1">
      <c r="A94" s="323" t="s">
        <v>45</v>
      </c>
      <c r="B94" s="324"/>
      <c r="C94" s="324"/>
      <c r="D94" s="325"/>
    </row>
    <row r="95" spans="1:4" ht="16.5" thickBot="1">
      <c r="A95" s="93">
        <v>5</v>
      </c>
      <c r="B95" s="312" t="s">
        <v>46</v>
      </c>
      <c r="C95" s="313"/>
      <c r="D95" s="93" t="s">
        <v>8</v>
      </c>
    </row>
    <row r="96" spans="1:4" ht="15.75">
      <c r="A96" s="69" t="s">
        <v>0</v>
      </c>
      <c r="B96" s="314" t="s">
        <v>47</v>
      </c>
      <c r="C96" s="315"/>
      <c r="D96" s="119">
        <v>25</v>
      </c>
    </row>
    <row r="97" spans="1:4" ht="15.75">
      <c r="A97" s="71" t="s">
        <v>1</v>
      </c>
      <c r="B97" s="332" t="s">
        <v>177</v>
      </c>
      <c r="C97" s="333"/>
      <c r="D97" s="95"/>
    </row>
    <row r="98" spans="1:4" ht="15.75">
      <c r="A98" s="71" t="s">
        <v>3</v>
      </c>
      <c r="B98" s="332" t="s">
        <v>199</v>
      </c>
      <c r="C98" s="333"/>
      <c r="D98" s="95"/>
    </row>
    <row r="99" spans="1:4" ht="16.5" thickBot="1">
      <c r="A99" s="73" t="s">
        <v>4</v>
      </c>
      <c r="B99" s="336" t="s">
        <v>176</v>
      </c>
      <c r="C99" s="337"/>
      <c r="D99" s="74"/>
    </row>
    <row r="100" spans="1:4" ht="16.5" thickBot="1">
      <c r="A100" s="338" t="s">
        <v>125</v>
      </c>
      <c r="B100" s="339"/>
      <c r="C100" s="340"/>
      <c r="D100" s="75">
        <f>SUM(D96:D99)</f>
        <v>25</v>
      </c>
    </row>
    <row r="101" spans="1:4" ht="16.5" thickBot="1">
      <c r="A101" s="323" t="s">
        <v>49</v>
      </c>
      <c r="B101" s="324"/>
      <c r="C101" s="324"/>
      <c r="D101" s="325"/>
    </row>
    <row r="102" spans="1:4" ht="32.25" thickBot="1">
      <c r="A102" s="185">
        <v>6</v>
      </c>
      <c r="B102" s="120" t="s">
        <v>50</v>
      </c>
      <c r="C102" s="186" t="s">
        <v>21</v>
      </c>
      <c r="D102" s="93" t="s">
        <v>8</v>
      </c>
    </row>
    <row r="103" spans="1:4" ht="15.75">
      <c r="A103" s="121" t="s">
        <v>0</v>
      </c>
      <c r="B103" s="122" t="s">
        <v>51</v>
      </c>
      <c r="C103" s="123">
        <v>0.03</v>
      </c>
      <c r="D103" s="124">
        <f>(C103*D119)</f>
        <v>151.86987729555372</v>
      </c>
    </row>
    <row r="104" spans="1:4" ht="15.75">
      <c r="A104" s="125" t="s">
        <v>1</v>
      </c>
      <c r="B104" s="126" t="s">
        <v>52</v>
      </c>
      <c r="C104" s="127">
        <v>0.02</v>
      </c>
      <c r="D104" s="128">
        <f>(C104*D119)</f>
        <v>101.24658486370248</v>
      </c>
    </row>
    <row r="105" spans="1:4" ht="15.75">
      <c r="A105" s="363" t="s">
        <v>3</v>
      </c>
      <c r="B105" s="129" t="s">
        <v>126</v>
      </c>
      <c r="C105" s="130"/>
      <c r="D105" s="131"/>
    </row>
    <row r="106" spans="1:4" ht="15.75">
      <c r="A106" s="363"/>
      <c r="B106" s="129" t="s">
        <v>149</v>
      </c>
      <c r="C106" s="127">
        <v>0.03</v>
      </c>
      <c r="D106" s="128">
        <f>(D119+D103+D104)/(1-SUM(C106:C110))*C106</f>
        <v>174.56307735121118</v>
      </c>
    </row>
    <row r="107" spans="1:4" ht="15.75">
      <c r="A107" s="363"/>
      <c r="B107" s="129" t="s">
        <v>150</v>
      </c>
      <c r="C107" s="127">
        <v>6.4999999999999997E-3</v>
      </c>
      <c r="D107" s="128">
        <f>(D119+D103+D104)/(1-SUM(C106:C110))*C107</f>
        <v>37.822000092762423</v>
      </c>
    </row>
    <row r="108" spans="1:4" ht="15.75">
      <c r="A108" s="363"/>
      <c r="B108" s="129" t="s">
        <v>127</v>
      </c>
      <c r="C108" s="132"/>
      <c r="D108" s="128"/>
    </row>
    <row r="109" spans="1:4" ht="15.75">
      <c r="A109" s="363"/>
      <c r="B109" s="129" t="s">
        <v>128</v>
      </c>
      <c r="C109" s="132"/>
      <c r="D109" s="128"/>
    </row>
    <row r="110" spans="1:4" ht="16.5" thickBot="1">
      <c r="A110" s="364"/>
      <c r="B110" s="133" t="s">
        <v>129</v>
      </c>
      <c r="C110" s="134">
        <v>0.05</v>
      </c>
      <c r="D110" s="135">
        <f>(D119+D103+D104)/(1-SUM(C106:C110))*C110</f>
        <v>290.93846225201867</v>
      </c>
    </row>
    <row r="111" spans="1:4" ht="16.5" thickBot="1">
      <c r="A111" s="350" t="s">
        <v>124</v>
      </c>
      <c r="B111" s="351"/>
      <c r="C111" s="136">
        <f>SUM(C103:C110)</f>
        <v>0.13650000000000001</v>
      </c>
      <c r="D111" s="137">
        <f>SUM(D103:D110)</f>
        <v>756.44000185524851</v>
      </c>
    </row>
    <row r="112" spans="1:4" ht="16.5" thickBot="1">
      <c r="A112" s="138" t="s">
        <v>54</v>
      </c>
      <c r="B112" s="139"/>
      <c r="C112" s="140"/>
      <c r="D112" s="141"/>
    </row>
    <row r="113" spans="1:4" ht="16.5" thickBot="1">
      <c r="A113" s="184"/>
      <c r="B113" s="313" t="s">
        <v>55</v>
      </c>
      <c r="C113" s="349"/>
      <c r="D113" s="93" t="s">
        <v>8</v>
      </c>
    </row>
    <row r="114" spans="1:4" ht="15.75">
      <c r="A114" s="114">
        <v>1</v>
      </c>
      <c r="B114" s="314" t="s">
        <v>6</v>
      </c>
      <c r="C114" s="315"/>
      <c r="D114" s="142">
        <f>D38</f>
        <v>2475.06</v>
      </c>
    </row>
    <row r="115" spans="1:4" ht="15.75">
      <c r="A115" s="143">
        <v>2</v>
      </c>
      <c r="B115" s="332" t="s">
        <v>16</v>
      </c>
      <c r="C115" s="333"/>
      <c r="D115" s="144">
        <f>D68</f>
        <v>2306.5209357679996</v>
      </c>
    </row>
    <row r="116" spans="1:4" ht="15.75">
      <c r="A116" s="143">
        <v>3</v>
      </c>
      <c r="B116" s="332" t="s">
        <v>36</v>
      </c>
      <c r="C116" s="333"/>
      <c r="D116" s="144">
        <f>D77</f>
        <v>173.00669400000001</v>
      </c>
    </row>
    <row r="117" spans="1:4" ht="15.75">
      <c r="A117" s="143">
        <v>4</v>
      </c>
      <c r="B117" s="332" t="s">
        <v>38</v>
      </c>
      <c r="C117" s="333"/>
      <c r="D117" s="144">
        <f>D93</f>
        <v>82.741613417125606</v>
      </c>
    </row>
    <row r="118" spans="1:4" ht="16.5" thickBot="1">
      <c r="A118" s="145">
        <v>5</v>
      </c>
      <c r="B118" s="336" t="s">
        <v>45</v>
      </c>
      <c r="C118" s="337"/>
      <c r="D118" s="146">
        <f>D100</f>
        <v>25</v>
      </c>
    </row>
    <row r="119" spans="1:4" ht="16.5" thickBot="1">
      <c r="A119" s="326" t="s">
        <v>56</v>
      </c>
      <c r="B119" s="368"/>
      <c r="C119" s="313"/>
      <c r="D119" s="75">
        <f>SUM(D114:D118)</f>
        <v>5062.3292431851241</v>
      </c>
    </row>
    <row r="120" spans="1:4" ht="16.5" thickBot="1">
      <c r="A120" s="147">
        <v>6</v>
      </c>
      <c r="B120" s="369" t="s">
        <v>57</v>
      </c>
      <c r="C120" s="370"/>
      <c r="D120" s="148">
        <f>D111</f>
        <v>756.44000185524851</v>
      </c>
    </row>
    <row r="121" spans="1:4" ht="15.75">
      <c r="A121" s="371" t="s">
        <v>58</v>
      </c>
      <c r="B121" s="372"/>
      <c r="C121" s="373"/>
      <c r="D121" s="199">
        <f>+D120+D119</f>
        <v>5818.7692450403729</v>
      </c>
    </row>
    <row r="122" spans="1:4" ht="15.75">
      <c r="A122" s="204"/>
      <c r="B122" s="204"/>
      <c r="C122" s="204"/>
      <c r="D122" s="204"/>
    </row>
    <row r="123" spans="1:4" ht="16.5" thickBot="1">
      <c r="A123" s="200" t="s">
        <v>59</v>
      </c>
      <c r="B123" s="201"/>
      <c r="C123" s="202"/>
      <c r="D123" s="203"/>
    </row>
    <row r="124" spans="1:4" ht="15.75">
      <c r="A124" s="374" t="s">
        <v>60</v>
      </c>
      <c r="B124" s="375"/>
      <c r="C124" s="376"/>
      <c r="D124" s="153">
        <f>D121</f>
        <v>5818.7692450403729</v>
      </c>
    </row>
    <row r="125" spans="1:4" ht="16.5" thickBot="1">
      <c r="A125" s="377" t="s">
        <v>61</v>
      </c>
      <c r="B125" s="378"/>
      <c r="C125" s="379"/>
      <c r="D125" s="154">
        <f>D43+D77+D85</f>
        <v>736.98247341712556</v>
      </c>
    </row>
    <row r="126" spans="1:4" ht="15.75">
      <c r="A126" s="380" t="s">
        <v>51</v>
      </c>
      <c r="B126" s="381"/>
      <c r="C126" s="155">
        <f>C103</f>
        <v>0.03</v>
      </c>
      <c r="D126" s="154">
        <f>ROUND(D125*C126,2)</f>
        <v>22.11</v>
      </c>
    </row>
    <row r="127" spans="1:4" ht="15.75">
      <c r="A127" s="380" t="s">
        <v>52</v>
      </c>
      <c r="B127" s="381"/>
      <c r="C127" s="156">
        <f>C104</f>
        <v>0.02</v>
      </c>
      <c r="D127" s="154">
        <f>ROUND((D125+D126)*C127,2)</f>
        <v>15.18</v>
      </c>
    </row>
    <row r="128" spans="1:4" ht="16.5" thickBot="1">
      <c r="A128" s="382" t="s">
        <v>53</v>
      </c>
      <c r="B128" s="383"/>
      <c r="C128" s="157">
        <f>SUM(C106:C110)</f>
        <v>8.6499999999999994E-2</v>
      </c>
      <c r="D128" s="158">
        <f>ROUND((D125+D126+D127)/(1-C128)-(D125+D126+D127),2)</f>
        <v>73.319999999999993</v>
      </c>
    </row>
    <row r="129" spans="1:4" ht="16.5" thickBot="1">
      <c r="A129" s="384" t="s">
        <v>154</v>
      </c>
      <c r="B129" s="385"/>
      <c r="C129" s="386"/>
      <c r="D129" s="159">
        <f>SUM(D125:D128)</f>
        <v>847.59247341712557</v>
      </c>
    </row>
    <row r="130" spans="1:4" ht="16.5" thickBot="1">
      <c r="A130" s="365" t="s">
        <v>62</v>
      </c>
      <c r="B130" s="366"/>
      <c r="C130" s="367"/>
      <c r="D130" s="160">
        <f>+D124-D129</f>
        <v>4971.1767716232471</v>
      </c>
    </row>
  </sheetData>
  <mergeCells count="81">
    <mergeCell ref="A130:C130"/>
    <mergeCell ref="B117:C117"/>
    <mergeCell ref="B118:C118"/>
    <mergeCell ref="A119:C119"/>
    <mergeCell ref="B120:C120"/>
    <mergeCell ref="A121:C121"/>
    <mergeCell ref="A124:C124"/>
    <mergeCell ref="A125:C125"/>
    <mergeCell ref="A126:B126"/>
    <mergeCell ref="A127:B127"/>
    <mergeCell ref="A128:B128"/>
    <mergeCell ref="A129:C129"/>
    <mergeCell ref="B116:C116"/>
    <mergeCell ref="B96:C96"/>
    <mergeCell ref="B97:C97"/>
    <mergeCell ref="B98:C98"/>
    <mergeCell ref="B99:C99"/>
    <mergeCell ref="A100:C100"/>
    <mergeCell ref="A101:D101"/>
    <mergeCell ref="A105:A110"/>
    <mergeCell ref="A111:B111"/>
    <mergeCell ref="B113:C113"/>
    <mergeCell ref="B114:C114"/>
    <mergeCell ref="B115:C115"/>
    <mergeCell ref="B95:C95"/>
    <mergeCell ref="B70:C70"/>
    <mergeCell ref="A77:B77"/>
    <mergeCell ref="A78:D78"/>
    <mergeCell ref="A85:B85"/>
    <mergeCell ref="B87:C87"/>
    <mergeCell ref="A89:B89"/>
    <mergeCell ref="A90:D90"/>
    <mergeCell ref="B91:C91"/>
    <mergeCell ref="B92:C92"/>
    <mergeCell ref="A93:C93"/>
    <mergeCell ref="A94:D94"/>
    <mergeCell ref="A86:D86"/>
    <mergeCell ref="A69:D69"/>
    <mergeCell ref="B57:C57"/>
    <mergeCell ref="B58:C58"/>
    <mergeCell ref="B59:C59"/>
    <mergeCell ref="B60:C60"/>
    <mergeCell ref="A61:C61"/>
    <mergeCell ref="A63:D63"/>
    <mergeCell ref="B64:C64"/>
    <mergeCell ref="B65:C65"/>
    <mergeCell ref="B66:C66"/>
    <mergeCell ref="B67:C67"/>
    <mergeCell ref="A68:C68"/>
    <mergeCell ref="A62:D62"/>
    <mergeCell ref="B55:C55"/>
    <mergeCell ref="B32:C32"/>
    <mergeCell ref="B33:C33"/>
    <mergeCell ref="B34:C34"/>
    <mergeCell ref="B35:C35"/>
    <mergeCell ref="B36:C36"/>
    <mergeCell ref="B37:C37"/>
    <mergeCell ref="A38:C38"/>
    <mergeCell ref="A39:D39"/>
    <mergeCell ref="B40:C40"/>
    <mergeCell ref="A43:B43"/>
    <mergeCell ref="A54:B54"/>
    <mergeCell ref="A44:D44"/>
    <mergeCell ref="B31:C31"/>
    <mergeCell ref="C18:D18"/>
    <mergeCell ref="C19:D19"/>
    <mergeCell ref="A22:D22"/>
    <mergeCell ref="B23:C23"/>
    <mergeCell ref="B24:C24"/>
    <mergeCell ref="B25:C25"/>
    <mergeCell ref="B26:C26"/>
    <mergeCell ref="B27:C27"/>
    <mergeCell ref="B28:C28"/>
    <mergeCell ref="B29:C29"/>
    <mergeCell ref="A30:D30"/>
    <mergeCell ref="A14:D14"/>
    <mergeCell ref="A4:D4"/>
    <mergeCell ref="A5:D5"/>
    <mergeCell ref="A6:D6"/>
    <mergeCell ref="A7:D7"/>
    <mergeCell ref="A8:D8"/>
  </mergeCells>
  <conditionalFormatting sqref="D32">
    <cfRule type="cellIs" dxfId="36" priority="13" operator="greaterThan">
      <formula>0</formula>
    </cfRule>
  </conditionalFormatting>
  <conditionalFormatting sqref="D37">
    <cfRule type="cellIs" dxfId="35" priority="12" operator="greaterThan">
      <formula>0</formula>
    </cfRule>
  </conditionalFormatting>
  <conditionalFormatting sqref="D56:D60">
    <cfRule type="cellIs" dxfId="34" priority="11" operator="greaterThan">
      <formula>0</formula>
    </cfRule>
  </conditionalFormatting>
  <conditionalFormatting sqref="D92">
    <cfRule type="cellIs" dxfId="33" priority="10" operator="greaterThan">
      <formula>0</formula>
    </cfRule>
  </conditionalFormatting>
  <conditionalFormatting sqref="D96">
    <cfRule type="cellIs" dxfId="32" priority="9" operator="greaterThan">
      <formula>0</formula>
    </cfRule>
  </conditionalFormatting>
  <conditionalFormatting sqref="C108:C109">
    <cfRule type="cellIs" dxfId="31" priority="8" operator="greaterThan">
      <formula>0</formula>
    </cfRule>
  </conditionalFormatting>
  <conditionalFormatting sqref="C46">
    <cfRule type="cellIs" dxfId="30" priority="7" operator="greaterThan">
      <formula>0</formula>
    </cfRule>
  </conditionalFormatting>
  <conditionalFormatting sqref="C48">
    <cfRule type="cellIs" dxfId="29" priority="6" operator="greaterThan">
      <formula>0</formula>
    </cfRule>
  </conditionalFormatting>
  <conditionalFormatting sqref="C51">
    <cfRule type="cellIs" dxfId="28" priority="5" operator="greaterThan">
      <formula>0</formula>
    </cfRule>
  </conditionalFormatting>
  <conditionalFormatting sqref="C53">
    <cfRule type="cellIs" dxfId="27" priority="4" operator="greaterThan">
      <formula>0</formula>
    </cfRule>
  </conditionalFormatting>
  <conditionalFormatting sqref="C24">
    <cfRule type="cellIs" dxfId="26" priority="3" operator="greaterThan">
      <formula>0</formula>
    </cfRule>
  </conditionalFormatting>
  <conditionalFormatting sqref="D88">
    <cfRule type="cellIs" dxfId="25" priority="2" operator="greaterThan">
      <formula>0</formula>
    </cfRule>
  </conditionalFormatting>
  <conditionalFormatting sqref="D97:D99">
    <cfRule type="cellIs" dxfId="24" priority="1" operator="greaterThan">
      <formula>0</formula>
    </cfRule>
  </conditionalFormatting>
  <dataValidations count="1">
    <dataValidation type="list" allowBlank="1" showInputMessage="1" showErrorMessage="1" sqref="C108:C109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4:E131"/>
  <sheetViews>
    <sheetView topLeftCell="A38" workbookViewId="0">
      <selection activeCell="J44" sqref="J44"/>
    </sheetView>
  </sheetViews>
  <sheetFormatPr defaultRowHeight="15"/>
  <cols>
    <col min="2" max="2" width="63.28515625" customWidth="1"/>
    <col min="3" max="3" width="20.85546875" customWidth="1"/>
    <col min="4" max="4" width="19" customWidth="1"/>
  </cols>
  <sheetData>
    <row r="4" spans="1:5" ht="15.75">
      <c r="A4" s="387"/>
      <c r="B4" s="387"/>
      <c r="C4" s="387"/>
      <c r="D4" s="387"/>
      <c r="E4" s="2"/>
    </row>
    <row r="5" spans="1:5" ht="15.75">
      <c r="A5" s="387"/>
      <c r="B5" s="387"/>
      <c r="C5" s="387"/>
      <c r="D5" s="387"/>
      <c r="E5" s="2"/>
    </row>
    <row r="6" spans="1:5" ht="15.75">
      <c r="A6" s="388"/>
      <c r="B6" s="388"/>
      <c r="C6" s="388"/>
      <c r="D6" s="388"/>
      <c r="E6" s="2"/>
    </row>
    <row r="7" spans="1:5" ht="15.75">
      <c r="A7" s="389"/>
      <c r="B7" s="389"/>
      <c r="C7" s="389"/>
      <c r="D7" s="389"/>
      <c r="E7" s="2"/>
    </row>
    <row r="8" spans="1:5" ht="16.5" thickBot="1">
      <c r="A8" s="390"/>
      <c r="B8" s="390"/>
      <c r="C8" s="390"/>
      <c r="D8" s="390"/>
      <c r="E8" s="2"/>
    </row>
    <row r="9" spans="1:5" ht="16.5" thickBot="1">
      <c r="A9" s="288" t="s">
        <v>78</v>
      </c>
      <c r="B9" s="289"/>
      <c r="C9" s="289"/>
      <c r="D9" s="290"/>
      <c r="E9" s="189"/>
    </row>
    <row r="10" spans="1:5" ht="16.5" thickBot="1">
      <c r="A10" s="32" t="s">
        <v>79</v>
      </c>
      <c r="B10" s="33" t="s">
        <v>80</v>
      </c>
      <c r="C10" s="34"/>
      <c r="D10" s="35" t="s">
        <v>188</v>
      </c>
      <c r="E10" s="189"/>
    </row>
    <row r="11" spans="1:5" ht="15.75">
      <c r="A11" s="36" t="s">
        <v>81</v>
      </c>
      <c r="B11" s="37" t="s">
        <v>134</v>
      </c>
      <c r="C11" s="38"/>
      <c r="D11" s="39" t="s">
        <v>189</v>
      </c>
      <c r="E11" s="189"/>
    </row>
    <row r="12" spans="1:5" ht="15.75">
      <c r="A12" s="36" t="s">
        <v>82</v>
      </c>
      <c r="B12" s="37" t="s">
        <v>83</v>
      </c>
      <c r="C12" s="40"/>
      <c r="D12" s="41" t="s">
        <v>187</v>
      </c>
      <c r="E12" s="189"/>
    </row>
    <row r="13" spans="1:5" ht="16.5" thickBot="1">
      <c r="A13" s="42" t="s">
        <v>84</v>
      </c>
      <c r="B13" s="43" t="s">
        <v>85</v>
      </c>
      <c r="C13" s="44"/>
      <c r="D13" s="45" t="s">
        <v>178</v>
      </c>
      <c r="E13" s="189"/>
    </row>
    <row r="14" spans="1:5" ht="16.5" thickBot="1">
      <c r="A14" s="46"/>
      <c r="B14" s="47"/>
      <c r="C14" s="48"/>
      <c r="D14" s="49"/>
      <c r="E14" s="189"/>
    </row>
    <row r="15" spans="1:5" ht="16.5" thickBot="1">
      <c r="A15" s="288" t="s">
        <v>86</v>
      </c>
      <c r="B15" s="289"/>
      <c r="C15" s="289"/>
      <c r="D15" s="290"/>
      <c r="E15" s="189"/>
    </row>
    <row r="16" spans="1:5" ht="15.75">
      <c r="A16" s="50" t="s">
        <v>87</v>
      </c>
      <c r="B16" s="51" t="s">
        <v>88</v>
      </c>
      <c r="C16" s="52"/>
      <c r="D16" s="39" t="s">
        <v>187</v>
      </c>
      <c r="E16" s="189"/>
    </row>
    <row r="17" spans="1:5" ht="15.75">
      <c r="A17" s="53" t="s">
        <v>89</v>
      </c>
      <c r="B17" s="37" t="s">
        <v>90</v>
      </c>
      <c r="C17" s="54"/>
      <c r="D17" s="41" t="s">
        <v>165</v>
      </c>
      <c r="E17" s="189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89"/>
    </row>
    <row r="19" spans="1:5" ht="15.75" customHeight="1">
      <c r="A19" s="53" t="s">
        <v>93</v>
      </c>
      <c r="B19" s="37" t="s">
        <v>94</v>
      </c>
      <c r="C19" s="296" t="s">
        <v>183</v>
      </c>
      <c r="D19" s="297"/>
      <c r="E19" s="189"/>
    </row>
    <row r="20" spans="1:5" ht="16.5" thickBot="1">
      <c r="A20" s="53" t="s">
        <v>95</v>
      </c>
      <c r="B20" s="37" t="s">
        <v>96</v>
      </c>
      <c r="C20" s="298" t="s">
        <v>97</v>
      </c>
      <c r="D20" s="299"/>
      <c r="E20" s="189"/>
    </row>
    <row r="21" spans="1:5" ht="16.5" thickBot="1">
      <c r="A21" s="55" t="s">
        <v>98</v>
      </c>
      <c r="B21" s="56" t="s">
        <v>99</v>
      </c>
      <c r="C21" s="57"/>
      <c r="D21" s="58" t="s">
        <v>179</v>
      </c>
      <c r="E21" s="189"/>
    </row>
    <row r="22" spans="1:5" ht="16.5" thickBot="1">
      <c r="A22" s="59"/>
      <c r="B22" s="60"/>
      <c r="C22" s="59"/>
      <c r="D22" s="61"/>
      <c r="E22" s="189"/>
    </row>
    <row r="23" spans="1:5" ht="16.5" thickBot="1">
      <c r="A23" s="300" t="s">
        <v>100</v>
      </c>
      <c r="B23" s="301"/>
      <c r="C23" s="301"/>
      <c r="D23" s="302"/>
      <c r="E23" s="2"/>
    </row>
    <row r="24" spans="1:5" ht="15.75">
      <c r="A24" s="32" t="s">
        <v>101</v>
      </c>
      <c r="B24" s="303" t="s">
        <v>102</v>
      </c>
      <c r="C24" s="304"/>
      <c r="D24" s="62" t="s">
        <v>183</v>
      </c>
      <c r="E24" s="2"/>
    </row>
    <row r="25" spans="1:5" ht="15.75">
      <c r="A25" s="36" t="s">
        <v>103</v>
      </c>
      <c r="B25" s="305" t="s">
        <v>104</v>
      </c>
      <c r="C25" s="306"/>
      <c r="D25" s="205">
        <v>410105</v>
      </c>
      <c r="E25" s="2"/>
    </row>
    <row r="26" spans="1:5" ht="15.75">
      <c r="A26" s="36" t="s">
        <v>105</v>
      </c>
      <c r="B26" s="305" t="s">
        <v>106</v>
      </c>
      <c r="C26" s="306"/>
      <c r="D26" s="64">
        <v>1770</v>
      </c>
      <c r="E26" s="2"/>
    </row>
    <row r="27" spans="1:5" ht="15.75">
      <c r="A27" s="36" t="s">
        <v>107</v>
      </c>
      <c r="B27" s="305" t="s">
        <v>108</v>
      </c>
      <c r="C27" s="306"/>
      <c r="D27" s="63" t="s">
        <v>164</v>
      </c>
      <c r="E27" s="2"/>
    </row>
    <row r="28" spans="1:5" ht="15.75">
      <c r="A28" s="36" t="s">
        <v>109</v>
      </c>
      <c r="B28" s="305" t="s">
        <v>110</v>
      </c>
      <c r="C28" s="306"/>
      <c r="D28" s="65">
        <v>43539</v>
      </c>
      <c r="E28" s="2"/>
    </row>
    <row r="29" spans="1:5" ht="15.75">
      <c r="A29" s="36" t="s">
        <v>111</v>
      </c>
      <c r="B29" s="305" t="s">
        <v>112</v>
      </c>
      <c r="C29" s="306"/>
      <c r="D29" s="66" t="s">
        <v>113</v>
      </c>
      <c r="E29" s="2"/>
    </row>
    <row r="30" spans="1:5" ht="16.5" thickBot="1">
      <c r="A30" s="42" t="s">
        <v>114</v>
      </c>
      <c r="B30" s="307" t="s">
        <v>115</v>
      </c>
      <c r="C30" s="308"/>
      <c r="D30" s="67">
        <v>14</v>
      </c>
      <c r="E30" s="2"/>
    </row>
    <row r="31" spans="1:5" ht="16.5" thickBot="1">
      <c r="A31" s="309" t="s">
        <v>6</v>
      </c>
      <c r="B31" s="310"/>
      <c r="C31" s="310"/>
      <c r="D31" s="311"/>
      <c r="E31" s="2"/>
    </row>
    <row r="32" spans="1:5" ht="16.5" thickBot="1">
      <c r="A32" s="68">
        <v>1</v>
      </c>
      <c r="B32" s="294" t="s">
        <v>7</v>
      </c>
      <c r="C32" s="295"/>
      <c r="D32" s="68" t="s">
        <v>8</v>
      </c>
      <c r="E32" s="2"/>
    </row>
    <row r="33" spans="1:5" ht="15.75">
      <c r="A33" s="69" t="s">
        <v>0</v>
      </c>
      <c r="B33" s="314" t="s">
        <v>9</v>
      </c>
      <c r="C33" s="315"/>
      <c r="D33" s="70">
        <v>1770</v>
      </c>
      <c r="E33" s="2"/>
    </row>
    <row r="34" spans="1:5" ht="15.75">
      <c r="A34" s="71" t="s">
        <v>1</v>
      </c>
      <c r="B34" s="316" t="s">
        <v>10</v>
      </c>
      <c r="C34" s="317"/>
      <c r="D34" s="72"/>
      <c r="E34" s="2"/>
    </row>
    <row r="35" spans="1:5" ht="15.75">
      <c r="A35" s="71" t="s">
        <v>3</v>
      </c>
      <c r="B35" s="316" t="s">
        <v>11</v>
      </c>
      <c r="C35" s="317"/>
      <c r="D35" s="72"/>
      <c r="E35" s="2"/>
    </row>
    <row r="36" spans="1:5" ht="15.75">
      <c r="A36" s="71" t="s">
        <v>4</v>
      </c>
      <c r="B36" s="316" t="s">
        <v>12</v>
      </c>
      <c r="C36" s="317"/>
      <c r="D36" s="72"/>
      <c r="E36" s="2"/>
    </row>
    <row r="37" spans="1:5" ht="15.75">
      <c r="A37" s="71" t="s">
        <v>71</v>
      </c>
      <c r="B37" s="316" t="s">
        <v>13</v>
      </c>
      <c r="C37" s="317"/>
      <c r="D37" s="72"/>
      <c r="E37" s="2"/>
    </row>
    <row r="38" spans="1:5" ht="16.5" thickBot="1">
      <c r="A38" s="73" t="s">
        <v>72</v>
      </c>
      <c r="B38" s="318" t="s">
        <v>14</v>
      </c>
      <c r="C38" s="319"/>
      <c r="D38" s="74"/>
      <c r="E38" s="2"/>
    </row>
    <row r="39" spans="1:5" ht="16.5" thickBot="1">
      <c r="A39" s="320" t="s">
        <v>15</v>
      </c>
      <c r="B39" s="321"/>
      <c r="C39" s="322"/>
      <c r="D39" s="75">
        <f>SUM(D33:D38)</f>
        <v>1770</v>
      </c>
      <c r="E39" s="2"/>
    </row>
    <row r="40" spans="1:5" ht="16.5" thickBot="1">
      <c r="A40" s="323" t="s">
        <v>16</v>
      </c>
      <c r="B40" s="324"/>
      <c r="C40" s="324"/>
      <c r="D40" s="325"/>
      <c r="E40" s="2"/>
    </row>
    <row r="41" spans="1:5" ht="16.5" thickBot="1">
      <c r="A41" s="76" t="s">
        <v>17</v>
      </c>
      <c r="B41" s="326" t="s">
        <v>18</v>
      </c>
      <c r="C41" s="327"/>
      <c r="D41" s="77" t="s">
        <v>8</v>
      </c>
      <c r="E41" s="2"/>
    </row>
    <row r="42" spans="1:5" ht="15.75">
      <c r="A42" s="36" t="s">
        <v>0</v>
      </c>
      <c r="B42" s="78" t="s">
        <v>133</v>
      </c>
      <c r="C42" s="30">
        <f>1/12</f>
        <v>8.3333333333333329E-2</v>
      </c>
      <c r="D42" s="79">
        <f>(D39)*($C$42)</f>
        <v>147.5</v>
      </c>
      <c r="E42" s="2"/>
    </row>
    <row r="43" spans="1:5" ht="16.5" thickBot="1">
      <c r="A43" s="42" t="s">
        <v>1</v>
      </c>
      <c r="B43" s="80" t="s">
        <v>73</v>
      </c>
      <c r="C43" s="175">
        <v>0.1111</v>
      </c>
      <c r="D43" s="81">
        <f>(D39)*($C$43)</f>
        <v>196.64700000000002</v>
      </c>
      <c r="E43" s="2"/>
    </row>
    <row r="44" spans="1:5" ht="16.5" thickBot="1">
      <c r="A44" s="328" t="s">
        <v>130</v>
      </c>
      <c r="B44" s="329"/>
      <c r="C44" s="82">
        <f>SUM(C42:C43)</f>
        <v>0.19443333333333335</v>
      </c>
      <c r="D44" s="83">
        <f>SUM(D42:D43)</f>
        <v>344.14700000000005</v>
      </c>
      <c r="E44" s="2"/>
    </row>
    <row r="45" spans="1:5" ht="78.75" customHeight="1" thickBot="1">
      <c r="A45" s="419" t="s">
        <v>320</v>
      </c>
      <c r="B45" s="420"/>
      <c r="C45" s="420"/>
      <c r="D45" s="420"/>
      <c r="E45" s="2"/>
    </row>
    <row r="46" spans="1:5" ht="48" thickBot="1">
      <c r="A46" s="84" t="s">
        <v>19</v>
      </c>
      <c r="B46" s="85" t="s">
        <v>132</v>
      </c>
      <c r="C46" s="86" t="s">
        <v>131</v>
      </c>
      <c r="D46" s="87" t="s">
        <v>8</v>
      </c>
      <c r="E46" s="2"/>
    </row>
    <row r="47" spans="1:5" ht="15.75">
      <c r="A47" s="71" t="s">
        <v>0</v>
      </c>
      <c r="B47" s="88" t="s">
        <v>22</v>
      </c>
      <c r="C47" s="31">
        <v>0.2</v>
      </c>
      <c r="D47" s="89">
        <f>(D39+D44)*C47</f>
        <v>422.82940000000002</v>
      </c>
      <c r="E47" s="2"/>
    </row>
    <row r="48" spans="1:5" ht="15.75">
      <c r="A48" s="71" t="s">
        <v>1</v>
      </c>
      <c r="B48" s="88" t="s">
        <v>23</v>
      </c>
      <c r="C48" s="23">
        <v>2.5000000000000001E-2</v>
      </c>
      <c r="D48" s="89">
        <f>(D39+D44)*C48</f>
        <v>52.853675000000003</v>
      </c>
      <c r="E48" s="2"/>
    </row>
    <row r="49" spans="1:5" ht="15.75">
      <c r="A49" s="71" t="s">
        <v>3</v>
      </c>
      <c r="B49" s="88" t="s">
        <v>24</v>
      </c>
      <c r="C49" s="24">
        <v>0.01</v>
      </c>
      <c r="D49" s="89">
        <f>(D39+D44)*C49</f>
        <v>21.141469999999998</v>
      </c>
      <c r="E49" s="2"/>
    </row>
    <row r="50" spans="1:5" ht="15.75">
      <c r="A50" s="71" t="s">
        <v>4</v>
      </c>
      <c r="B50" s="88" t="s">
        <v>25</v>
      </c>
      <c r="C50" s="23">
        <v>1.4999999999999999E-2</v>
      </c>
      <c r="D50" s="89">
        <f>(D39+D44)*C50</f>
        <v>31.712204999999997</v>
      </c>
      <c r="E50" s="2"/>
    </row>
    <row r="51" spans="1:5" ht="15.75">
      <c r="A51" s="71" t="s">
        <v>71</v>
      </c>
      <c r="B51" s="88" t="s">
        <v>26</v>
      </c>
      <c r="C51" s="23">
        <v>0.01</v>
      </c>
      <c r="D51" s="89">
        <f>(D39+D44)*C51</f>
        <v>21.141469999999998</v>
      </c>
      <c r="E51" s="2"/>
    </row>
    <row r="52" spans="1:5" ht="15.75">
      <c r="A52" s="71" t="s">
        <v>72</v>
      </c>
      <c r="B52" s="88" t="s">
        <v>27</v>
      </c>
      <c r="C52" s="23">
        <v>6.0000000000000001E-3</v>
      </c>
      <c r="D52" s="89">
        <f>(D39+D44)*C52</f>
        <v>12.684882</v>
      </c>
      <c r="E52" s="2"/>
    </row>
    <row r="53" spans="1:5" ht="15.75">
      <c r="A53" s="71" t="s">
        <v>76</v>
      </c>
      <c r="B53" s="88" t="s">
        <v>28</v>
      </c>
      <c r="C53" s="23">
        <v>2E-3</v>
      </c>
      <c r="D53" s="89">
        <f>(D39+D44)*C53</f>
        <v>4.228294</v>
      </c>
      <c r="E53" s="2"/>
    </row>
    <row r="54" spans="1:5" ht="16.5" thickBot="1">
      <c r="A54" s="90" t="s">
        <v>77</v>
      </c>
      <c r="B54" s="91" t="s">
        <v>29</v>
      </c>
      <c r="C54" s="25">
        <v>0.08</v>
      </c>
      <c r="D54" s="89">
        <f>(D39+D44)*C54</f>
        <v>169.13175999999999</v>
      </c>
      <c r="E54" s="2"/>
    </row>
    <row r="55" spans="1:5" ht="16.5" thickBot="1">
      <c r="A55" s="320" t="s">
        <v>30</v>
      </c>
      <c r="B55" s="321"/>
      <c r="C55" s="92">
        <f>SUM(C47:C54)</f>
        <v>0.34800000000000003</v>
      </c>
      <c r="D55" s="75">
        <f>SUM(D47:D54)</f>
        <v>735.72315600000013</v>
      </c>
      <c r="E55" s="2"/>
    </row>
    <row r="56" spans="1:5" ht="16.5" thickBot="1">
      <c r="A56" s="93" t="s">
        <v>31</v>
      </c>
      <c r="B56" s="312" t="s">
        <v>32</v>
      </c>
      <c r="C56" s="313"/>
      <c r="D56" s="93" t="s">
        <v>8</v>
      </c>
      <c r="E56" s="2"/>
    </row>
    <row r="57" spans="1:5" ht="16.5" thickBot="1">
      <c r="A57" s="69" t="s">
        <v>0</v>
      </c>
      <c r="B57" s="171" t="s">
        <v>322</v>
      </c>
      <c r="C57" s="172">
        <v>5</v>
      </c>
      <c r="D57" s="94">
        <f>(10*21)-(D33*6%)</f>
        <v>103.8</v>
      </c>
      <c r="E57" s="2"/>
    </row>
    <row r="58" spans="1:5" ht="15.75">
      <c r="A58" s="71" t="s">
        <v>1</v>
      </c>
      <c r="B58" s="332" t="s">
        <v>321</v>
      </c>
      <c r="C58" s="315"/>
      <c r="D58" s="95">
        <f>32.7*21</f>
        <v>686.7</v>
      </c>
      <c r="E58" s="2"/>
    </row>
    <row r="59" spans="1:5" ht="15.75">
      <c r="A59" s="71" t="s">
        <v>3</v>
      </c>
      <c r="B59" s="332" t="s">
        <v>34</v>
      </c>
      <c r="C59" s="333"/>
      <c r="D59" s="95"/>
      <c r="E59" s="2"/>
    </row>
    <row r="60" spans="1:5" ht="15.75">
      <c r="A60" s="71" t="s">
        <v>4</v>
      </c>
      <c r="B60" s="334" t="s">
        <v>163</v>
      </c>
      <c r="C60" s="335"/>
      <c r="D60" s="95"/>
      <c r="E60" s="2"/>
    </row>
    <row r="61" spans="1:5" ht="16.5" thickBot="1">
      <c r="A61" s="90" t="s">
        <v>71</v>
      </c>
      <c r="B61" s="336" t="s">
        <v>14</v>
      </c>
      <c r="C61" s="337"/>
      <c r="D61" s="74"/>
      <c r="E61" s="2"/>
    </row>
    <row r="62" spans="1:5" ht="16.5" thickBot="1">
      <c r="A62" s="338" t="s">
        <v>35</v>
      </c>
      <c r="B62" s="339"/>
      <c r="C62" s="340"/>
      <c r="D62" s="75">
        <f>SUM(D57:D61)</f>
        <v>790.5</v>
      </c>
      <c r="E62" s="2"/>
    </row>
    <row r="63" spans="1:5" ht="34.5" customHeight="1" thickBot="1">
      <c r="A63" s="415" t="s">
        <v>324</v>
      </c>
      <c r="B63" s="416"/>
      <c r="C63" s="416"/>
      <c r="D63" s="416"/>
      <c r="E63" s="2"/>
    </row>
    <row r="64" spans="1:5" ht="16.5" thickBot="1">
      <c r="A64" s="320" t="s">
        <v>74</v>
      </c>
      <c r="B64" s="321"/>
      <c r="C64" s="321"/>
      <c r="D64" s="322"/>
      <c r="E64" s="2"/>
    </row>
    <row r="65" spans="1:5" ht="16.5" thickBot="1">
      <c r="A65" s="179">
        <v>2</v>
      </c>
      <c r="B65" s="341" t="s">
        <v>75</v>
      </c>
      <c r="C65" s="341"/>
      <c r="D65" s="180" t="s">
        <v>8</v>
      </c>
      <c r="E65" s="2"/>
    </row>
    <row r="66" spans="1:5" ht="15.75">
      <c r="A66" s="178" t="s">
        <v>17</v>
      </c>
      <c r="B66" s="342" t="s">
        <v>18</v>
      </c>
      <c r="C66" s="342"/>
      <c r="D66" s="96">
        <f>D44</f>
        <v>344.14700000000005</v>
      </c>
      <c r="E66" s="2"/>
    </row>
    <row r="67" spans="1:5" ht="15.75">
      <c r="A67" s="97" t="s">
        <v>19</v>
      </c>
      <c r="B67" s="343" t="s">
        <v>20</v>
      </c>
      <c r="C67" s="343"/>
      <c r="D67" s="72">
        <f>D55</f>
        <v>735.72315600000013</v>
      </c>
      <c r="E67" s="2"/>
    </row>
    <row r="68" spans="1:5" ht="16.5" thickBot="1">
      <c r="A68" s="98" t="s">
        <v>31</v>
      </c>
      <c r="B68" s="344" t="s">
        <v>32</v>
      </c>
      <c r="C68" s="344"/>
      <c r="D68" s="99">
        <f>D62</f>
        <v>790.5</v>
      </c>
      <c r="E68" s="2"/>
    </row>
    <row r="69" spans="1:5" ht="16.5" thickBot="1">
      <c r="A69" s="338" t="s">
        <v>15</v>
      </c>
      <c r="B69" s="339"/>
      <c r="C69" s="345"/>
      <c r="D69" s="75">
        <f>SUM(D66:D68)</f>
        <v>1870.3701560000002</v>
      </c>
      <c r="E69" s="2"/>
    </row>
    <row r="70" spans="1:5" ht="16.5" thickBot="1">
      <c r="A70" s="309" t="s">
        <v>36</v>
      </c>
      <c r="B70" s="310"/>
      <c r="C70" s="310"/>
      <c r="D70" s="311"/>
      <c r="E70" s="2"/>
    </row>
    <row r="71" spans="1:5" ht="16.5" thickBot="1">
      <c r="A71" s="93">
        <v>3</v>
      </c>
      <c r="B71" s="348" t="s">
        <v>37</v>
      </c>
      <c r="C71" s="349"/>
      <c r="D71" s="93" t="s">
        <v>8</v>
      </c>
      <c r="E71" s="2"/>
    </row>
    <row r="72" spans="1:5" ht="63">
      <c r="A72" s="100" t="s">
        <v>0</v>
      </c>
      <c r="B72" s="78" t="s">
        <v>341</v>
      </c>
      <c r="C72" s="177">
        <v>0.04</v>
      </c>
      <c r="D72" s="101">
        <f>((D33/12)*(30/30)*0.04)</f>
        <v>5.9</v>
      </c>
      <c r="E72" s="2"/>
    </row>
    <row r="73" spans="1:5" ht="15.75">
      <c r="A73" s="102" t="s">
        <v>1</v>
      </c>
      <c r="B73" s="103" t="s">
        <v>117</v>
      </c>
      <c r="C73" s="27">
        <v>2.0000000000000001E-4</v>
      </c>
      <c r="D73" s="104">
        <f>D72*C54</f>
        <v>0.47200000000000003</v>
      </c>
      <c r="E73" s="2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30.797999999999998</v>
      </c>
      <c r="E74" s="2"/>
    </row>
    <row r="75" spans="1:5" ht="47.25">
      <c r="A75" s="102" t="s">
        <v>4</v>
      </c>
      <c r="B75" s="103" t="s">
        <v>314</v>
      </c>
      <c r="C75" s="27">
        <v>1.9400000000000001E-2</v>
      </c>
      <c r="D75" s="104">
        <f>($D$39)*(C75)</f>
        <v>34.338000000000001</v>
      </c>
      <c r="E75" s="2"/>
    </row>
    <row r="76" spans="1:5" ht="47.25">
      <c r="A76" s="102" t="s">
        <v>71</v>
      </c>
      <c r="B76" s="103" t="s">
        <v>343</v>
      </c>
      <c r="C76" s="27">
        <v>4.4999999999999997E-3</v>
      </c>
      <c r="D76" s="104">
        <f>($D$33)*(C76)</f>
        <v>7.964999999999999</v>
      </c>
      <c r="E76" s="2"/>
    </row>
    <row r="77" spans="1:5" ht="95.25" thickBot="1">
      <c r="A77" s="105" t="s">
        <v>72</v>
      </c>
      <c r="B77" s="80" t="s">
        <v>342</v>
      </c>
      <c r="C77" s="28">
        <v>2.5000000000000001E-2</v>
      </c>
      <c r="D77" s="106">
        <f>($D$33)*(C77)</f>
        <v>44.25</v>
      </c>
      <c r="E77" s="2"/>
    </row>
    <row r="78" spans="1:5" ht="16.5" thickBot="1">
      <c r="A78" s="350" t="s">
        <v>119</v>
      </c>
      <c r="B78" s="351"/>
      <c r="C78" s="107">
        <f>SUM(C72:C77)</f>
        <v>0.10650000000000001</v>
      </c>
      <c r="D78" s="108">
        <f>SUM(D72:D77)</f>
        <v>123.72300000000001</v>
      </c>
      <c r="E78" s="2"/>
    </row>
    <row r="79" spans="1:5" ht="16.5" thickBot="1">
      <c r="A79" s="323" t="s">
        <v>38</v>
      </c>
      <c r="B79" s="324"/>
      <c r="C79" s="324"/>
      <c r="D79" s="325"/>
      <c r="E79" s="2"/>
    </row>
    <row r="80" spans="1:5" ht="16.5" thickBot="1">
      <c r="A80" s="120" t="s">
        <v>39</v>
      </c>
      <c r="B80" s="173" t="s">
        <v>40</v>
      </c>
      <c r="C80" s="93" t="s">
        <v>41</v>
      </c>
      <c r="D80" s="93" t="s">
        <v>8</v>
      </c>
      <c r="E80" s="2"/>
    </row>
    <row r="81" spans="1:5" ht="31.5">
      <c r="A81" s="100" t="s">
        <v>0</v>
      </c>
      <c r="B81" s="78" t="s">
        <v>315</v>
      </c>
      <c r="C81" s="177">
        <v>8.0000000000000002E-3</v>
      </c>
      <c r="D81" s="109">
        <f>($D$39+$D$44+$D$55+$D$62+$D$78)*C81</f>
        <v>30.112745248</v>
      </c>
      <c r="E81" s="2"/>
    </row>
    <row r="82" spans="1:5" ht="31.5">
      <c r="A82" s="102" t="s">
        <v>1</v>
      </c>
      <c r="B82" s="103" t="s">
        <v>316</v>
      </c>
      <c r="C82" s="26">
        <v>3.3E-3</v>
      </c>
      <c r="D82" s="110">
        <f>($D$39+$D$44+$D$55+$D$62+$D$78)*C82</f>
        <v>12.421507414799999</v>
      </c>
      <c r="E82" s="2"/>
    </row>
    <row r="83" spans="1:5" ht="31.5">
      <c r="A83" s="102" t="s">
        <v>3</v>
      </c>
      <c r="B83" s="103" t="s">
        <v>317</v>
      </c>
      <c r="C83" s="26">
        <v>2.0000000000000001E-4</v>
      </c>
      <c r="D83" s="110">
        <f>($D$39+$D$44+$D$55+$D$62+$D$78)*C83</f>
        <v>0.75281863120000003</v>
      </c>
      <c r="E83" s="2"/>
    </row>
    <row r="84" spans="1:5" ht="31.5">
      <c r="A84" s="102" t="s">
        <v>4</v>
      </c>
      <c r="B84" s="103" t="s">
        <v>319</v>
      </c>
      <c r="C84" s="26">
        <v>5.0000000000000001E-3</v>
      </c>
      <c r="D84" s="110">
        <f>($D$39+$D$44+$D$55+$D$62+$D$78)*C84</f>
        <v>18.820465779999999</v>
      </c>
      <c r="E84" s="2"/>
    </row>
    <row r="85" spans="1:5" ht="32.25" thickBot="1">
      <c r="A85" s="117" t="s">
        <v>71</v>
      </c>
      <c r="B85" s="174" t="s">
        <v>318</v>
      </c>
      <c r="C85" s="175">
        <v>2.0000000000000001E-4</v>
      </c>
      <c r="D85" s="111">
        <f>($D$39+$D$44+$D$55+$D$62+$D$78)*C85</f>
        <v>0.75281863120000003</v>
      </c>
      <c r="E85" s="2"/>
    </row>
    <row r="86" spans="1:5" ht="50.25" customHeight="1" thickBot="1">
      <c r="A86" s="320" t="s">
        <v>42</v>
      </c>
      <c r="B86" s="321"/>
      <c r="C86" s="112">
        <f>SUM(C81:C85)</f>
        <v>1.67E-2</v>
      </c>
      <c r="D86" s="113">
        <f>SUM(D81:D85)</f>
        <v>62.8603557052</v>
      </c>
      <c r="E86" s="2"/>
    </row>
    <row r="87" spans="1:5" ht="85.5" customHeight="1" thickBot="1">
      <c r="A87" s="418" t="s">
        <v>323</v>
      </c>
      <c r="B87" s="417"/>
      <c r="C87" s="417"/>
      <c r="D87" s="417"/>
      <c r="E87" s="2"/>
    </row>
    <row r="88" spans="1:5" ht="16.5" thickBot="1">
      <c r="A88" s="114" t="s">
        <v>43</v>
      </c>
      <c r="B88" s="352" t="s">
        <v>44</v>
      </c>
      <c r="C88" s="353"/>
      <c r="D88" s="167" t="s">
        <v>8</v>
      </c>
      <c r="E88" s="2"/>
    </row>
    <row r="89" spans="1:5" ht="16.5" thickBot="1">
      <c r="A89" s="105" t="s">
        <v>0</v>
      </c>
      <c r="B89" s="115" t="s">
        <v>120</v>
      </c>
      <c r="C89" s="168">
        <v>0</v>
      </c>
      <c r="D89" s="169">
        <f>($D$33)*(C89)</f>
        <v>0</v>
      </c>
      <c r="E89" s="181"/>
    </row>
    <row r="90" spans="1:5" ht="16.5" thickBot="1">
      <c r="A90" s="300" t="s">
        <v>121</v>
      </c>
      <c r="B90" s="302"/>
      <c r="C90" s="170">
        <f>SUM(C89)</f>
        <v>0</v>
      </c>
      <c r="D90" s="170">
        <f>SUM(D89)</f>
        <v>0</v>
      </c>
      <c r="E90" s="2"/>
    </row>
    <row r="91" spans="1:5" ht="16.5" thickBot="1">
      <c r="A91" s="354" t="s">
        <v>122</v>
      </c>
      <c r="B91" s="355"/>
      <c r="C91" s="355"/>
      <c r="D91" s="356"/>
      <c r="E91" s="2"/>
    </row>
    <row r="92" spans="1:5" ht="15.75">
      <c r="A92" s="116" t="s">
        <v>0</v>
      </c>
      <c r="B92" s="357" t="s">
        <v>40</v>
      </c>
      <c r="C92" s="358"/>
      <c r="D92" s="100">
        <f>(D86)</f>
        <v>62.8603557052</v>
      </c>
      <c r="E92" s="2"/>
    </row>
    <row r="93" spans="1:5" ht="16.5" thickBot="1">
      <c r="A93" s="117" t="s">
        <v>1</v>
      </c>
      <c r="B93" s="359" t="s">
        <v>120</v>
      </c>
      <c r="C93" s="360"/>
      <c r="D93" s="106">
        <f>($D$33)*(C93)</f>
        <v>0</v>
      </c>
      <c r="E93" s="2"/>
    </row>
    <row r="94" spans="1:5" ht="16.5" thickBot="1">
      <c r="A94" s="361" t="s">
        <v>123</v>
      </c>
      <c r="B94" s="362"/>
      <c r="C94" s="362"/>
      <c r="D94" s="118">
        <f>SUM(D92:D92)</f>
        <v>62.8603557052</v>
      </c>
      <c r="E94" s="2"/>
    </row>
    <row r="95" spans="1:5" ht="16.5" thickBot="1">
      <c r="A95" s="323" t="s">
        <v>45</v>
      </c>
      <c r="B95" s="324"/>
      <c r="C95" s="324"/>
      <c r="D95" s="325"/>
      <c r="E95" s="29"/>
    </row>
    <row r="96" spans="1:5" ht="16.5" thickBot="1">
      <c r="A96" s="93">
        <v>5</v>
      </c>
      <c r="B96" s="312" t="s">
        <v>46</v>
      </c>
      <c r="C96" s="313"/>
      <c r="D96" s="93" t="s">
        <v>8</v>
      </c>
      <c r="E96" s="29"/>
    </row>
    <row r="97" spans="1:5" ht="15.75">
      <c r="A97" s="69" t="s">
        <v>0</v>
      </c>
      <c r="B97" s="314" t="s">
        <v>47</v>
      </c>
      <c r="C97" s="315"/>
      <c r="D97" s="119">
        <v>10</v>
      </c>
      <c r="E97" s="2"/>
    </row>
    <row r="98" spans="1:5" ht="15.75">
      <c r="A98" s="71" t="s">
        <v>1</v>
      </c>
      <c r="B98" s="332" t="s">
        <v>48</v>
      </c>
      <c r="C98" s="333"/>
      <c r="D98" s="95"/>
      <c r="E98" s="29"/>
    </row>
    <row r="99" spans="1:5" ht="15.75">
      <c r="A99" s="71" t="s">
        <v>3</v>
      </c>
      <c r="B99" s="332" t="s">
        <v>200</v>
      </c>
      <c r="C99" s="333"/>
      <c r="D99" s="95">
        <v>5</v>
      </c>
      <c r="E99" s="2"/>
    </row>
    <row r="100" spans="1:5" ht="16.5" thickBot="1">
      <c r="A100" s="73" t="s">
        <v>4</v>
      </c>
      <c r="B100" s="336" t="s">
        <v>14</v>
      </c>
      <c r="C100" s="337"/>
      <c r="D100" s="74"/>
      <c r="E100" s="2"/>
    </row>
    <row r="101" spans="1:5" ht="16.5" thickBot="1">
      <c r="A101" s="338" t="s">
        <v>125</v>
      </c>
      <c r="B101" s="339"/>
      <c r="C101" s="340"/>
      <c r="D101" s="75">
        <f>SUM(D97:D100)</f>
        <v>15</v>
      </c>
      <c r="E101" s="2"/>
    </row>
    <row r="102" spans="1:5" ht="16.5" thickBot="1">
      <c r="A102" s="323" t="s">
        <v>49</v>
      </c>
      <c r="B102" s="324"/>
      <c r="C102" s="324"/>
      <c r="D102" s="325"/>
      <c r="E102" s="2"/>
    </row>
    <row r="103" spans="1:5" ht="16.5" thickBot="1">
      <c r="A103" s="185">
        <v>6</v>
      </c>
      <c r="B103" s="120" t="s">
        <v>50</v>
      </c>
      <c r="C103" s="186" t="s">
        <v>21</v>
      </c>
      <c r="D103" s="93" t="s">
        <v>8</v>
      </c>
      <c r="E103" s="2"/>
    </row>
    <row r="104" spans="1:5" ht="15.75">
      <c r="A104" s="121" t="s">
        <v>0</v>
      </c>
      <c r="B104" s="122" t="s">
        <v>51</v>
      </c>
      <c r="C104" s="123">
        <v>5.0000000000000001E-4</v>
      </c>
      <c r="D104" s="124">
        <f>(C104*D120)</f>
        <v>1.9209767558526001</v>
      </c>
      <c r="E104" s="2"/>
    </row>
    <row r="105" spans="1:5" ht="15.75">
      <c r="A105" s="125" t="s">
        <v>1</v>
      </c>
      <c r="B105" s="126" t="s">
        <v>52</v>
      </c>
      <c r="C105" s="127">
        <v>4.0000000000000002E-4</v>
      </c>
      <c r="D105" s="128">
        <f>C105*D120</f>
        <v>1.53678140468208</v>
      </c>
      <c r="E105" s="2"/>
    </row>
    <row r="106" spans="1:5" ht="15.75">
      <c r="A106" s="363" t="s">
        <v>3</v>
      </c>
      <c r="B106" s="129" t="s">
        <v>126</v>
      </c>
      <c r="C106" s="130"/>
      <c r="D106" s="131"/>
      <c r="E106" s="2"/>
    </row>
    <row r="107" spans="1:5" ht="15.75">
      <c r="A107" s="363"/>
      <c r="B107" s="129" t="s">
        <v>149</v>
      </c>
      <c r="C107" s="127">
        <v>0.03</v>
      </c>
      <c r="D107" s="128">
        <f>(D120+D104+D105)*C107</f>
        <v>115.36233809597205</v>
      </c>
      <c r="E107" s="2"/>
    </row>
    <row r="108" spans="1:5" ht="15.75">
      <c r="A108" s="363"/>
      <c r="B108" s="129" t="s">
        <v>150</v>
      </c>
      <c r="C108" s="127">
        <v>6.4999999999999997E-3</v>
      </c>
      <c r="D108" s="128">
        <f>(D120+D104+D105)*C108</f>
        <v>24.995173254127277</v>
      </c>
      <c r="E108" s="2"/>
    </row>
    <row r="109" spans="1:5" ht="15.75">
      <c r="A109" s="363"/>
      <c r="B109" s="129" t="s">
        <v>127</v>
      </c>
      <c r="C109" s="132"/>
      <c r="D109" s="128"/>
      <c r="E109" s="2"/>
    </row>
    <row r="110" spans="1:5" ht="15.75">
      <c r="A110" s="363"/>
      <c r="B110" s="129" t="s">
        <v>128</v>
      </c>
      <c r="C110" s="132"/>
      <c r="D110" s="128"/>
      <c r="E110" s="2"/>
    </row>
    <row r="111" spans="1:5" ht="16.5" thickBot="1">
      <c r="A111" s="364"/>
      <c r="B111" s="133" t="s">
        <v>129</v>
      </c>
      <c r="C111" s="134">
        <v>0.05</v>
      </c>
      <c r="D111" s="135">
        <f>(D120+D104+D105)*C111</f>
        <v>192.27056349328677</v>
      </c>
      <c r="E111" s="2"/>
    </row>
    <row r="112" spans="1:5" ht="16.5" thickBot="1">
      <c r="A112" s="350" t="s">
        <v>124</v>
      </c>
      <c r="B112" s="351"/>
      <c r="C112" s="136">
        <f>SUM(C104:C111)</f>
        <v>8.7400000000000005E-2</v>
      </c>
      <c r="D112" s="137">
        <f>SUM(D104:D111)</f>
        <v>336.08583300392081</v>
      </c>
      <c r="E112" s="2"/>
    </row>
    <row r="113" spans="1:5" ht="16.5" thickBot="1">
      <c r="A113" s="138" t="s">
        <v>54</v>
      </c>
      <c r="B113" s="139"/>
      <c r="C113" s="140"/>
      <c r="D113" s="141"/>
      <c r="E113" s="2"/>
    </row>
    <row r="114" spans="1:5" ht="16.5" thickBot="1">
      <c r="A114" s="184"/>
      <c r="B114" s="313" t="s">
        <v>55</v>
      </c>
      <c r="C114" s="349"/>
      <c r="D114" s="93" t="s">
        <v>8</v>
      </c>
      <c r="E114" s="2"/>
    </row>
    <row r="115" spans="1:5" ht="15.75">
      <c r="A115" s="114">
        <v>1</v>
      </c>
      <c r="B115" s="314" t="s">
        <v>6</v>
      </c>
      <c r="C115" s="315"/>
      <c r="D115" s="142">
        <f>D39</f>
        <v>1770</v>
      </c>
      <c r="E115" s="2"/>
    </row>
    <row r="116" spans="1:5" ht="15.75">
      <c r="A116" s="143">
        <v>2</v>
      </c>
      <c r="B116" s="332" t="s">
        <v>16</v>
      </c>
      <c r="C116" s="333"/>
      <c r="D116" s="144">
        <f>D69</f>
        <v>1870.3701560000002</v>
      </c>
      <c r="E116" s="1"/>
    </row>
    <row r="117" spans="1:5" ht="15.75">
      <c r="A117" s="143">
        <v>3</v>
      </c>
      <c r="B117" s="332" t="s">
        <v>36</v>
      </c>
      <c r="C117" s="333"/>
      <c r="D117" s="144">
        <f>D78</f>
        <v>123.72300000000001</v>
      </c>
      <c r="E117" s="2"/>
    </row>
    <row r="118" spans="1:5" ht="15.75">
      <c r="A118" s="143">
        <v>4</v>
      </c>
      <c r="B118" s="332" t="s">
        <v>38</v>
      </c>
      <c r="C118" s="333"/>
      <c r="D118" s="144">
        <f>D94</f>
        <v>62.8603557052</v>
      </c>
      <c r="E118" s="2"/>
    </row>
    <row r="119" spans="1:5" ht="16.5" thickBot="1">
      <c r="A119" s="145">
        <v>5</v>
      </c>
      <c r="B119" s="336" t="s">
        <v>45</v>
      </c>
      <c r="C119" s="337"/>
      <c r="D119" s="146">
        <f>D101</f>
        <v>15</v>
      </c>
      <c r="E119" s="2"/>
    </row>
    <row r="120" spans="1:5" ht="16.5" thickBot="1">
      <c r="A120" s="326" t="s">
        <v>56</v>
      </c>
      <c r="B120" s="368"/>
      <c r="C120" s="313"/>
      <c r="D120" s="75">
        <f>SUM(D115:D119)</f>
        <v>3841.9535117052001</v>
      </c>
      <c r="E120" s="2"/>
    </row>
    <row r="121" spans="1:5" ht="16.5" thickBot="1">
      <c r="A121" s="147">
        <v>6</v>
      </c>
      <c r="B121" s="369" t="s">
        <v>57</v>
      </c>
      <c r="C121" s="370"/>
      <c r="D121" s="148">
        <f>D112</f>
        <v>336.08583300392081</v>
      </c>
      <c r="E121" s="2"/>
    </row>
    <row r="122" spans="1:5" ht="16.5" thickBot="1">
      <c r="A122" s="348" t="s">
        <v>58</v>
      </c>
      <c r="B122" s="349"/>
      <c r="C122" s="391"/>
      <c r="D122" s="75">
        <f>+D121+D120</f>
        <v>4178.039344709121</v>
      </c>
      <c r="E122" s="2"/>
    </row>
    <row r="123" spans="1:5" ht="16.5" thickBot="1">
      <c r="A123" s="9"/>
      <c r="B123" s="9"/>
      <c r="C123" s="9"/>
      <c r="D123" s="9"/>
      <c r="E123" s="2"/>
    </row>
    <row r="124" spans="1:5" ht="16.5" thickBot="1">
      <c r="A124" s="149" t="s">
        <v>59</v>
      </c>
      <c r="B124" s="150"/>
      <c r="C124" s="151"/>
      <c r="D124" s="152"/>
    </row>
    <row r="125" spans="1:5" ht="15.75">
      <c r="A125" s="374" t="s">
        <v>60</v>
      </c>
      <c r="B125" s="375"/>
      <c r="C125" s="376"/>
      <c r="D125" s="153">
        <f>D122</f>
        <v>4178.039344709121</v>
      </c>
    </row>
    <row r="126" spans="1:5" ht="16.5" thickBot="1">
      <c r="A126" s="377" t="s">
        <v>61</v>
      </c>
      <c r="B126" s="378"/>
      <c r="C126" s="379"/>
      <c r="D126" s="154">
        <f>D44+D78+D86</f>
        <v>530.73035570520005</v>
      </c>
    </row>
    <row r="127" spans="1:5" ht="15.75">
      <c r="A127" s="380" t="s">
        <v>51</v>
      </c>
      <c r="B127" s="381"/>
      <c r="C127" s="155">
        <f>C104</f>
        <v>5.0000000000000001E-4</v>
      </c>
      <c r="D127" s="154">
        <f>ROUND(D126*C127,2)</f>
        <v>0.27</v>
      </c>
    </row>
    <row r="128" spans="1:5" ht="15.75">
      <c r="A128" s="380" t="s">
        <v>52</v>
      </c>
      <c r="B128" s="381"/>
      <c r="C128" s="156">
        <f>C105</f>
        <v>4.0000000000000002E-4</v>
      </c>
      <c r="D128" s="154">
        <f>ROUND((D126+D127)*C128,2)</f>
        <v>0.21</v>
      </c>
    </row>
    <row r="129" spans="1:4" ht="16.5" thickBot="1">
      <c r="A129" s="382" t="s">
        <v>53</v>
      </c>
      <c r="B129" s="383"/>
      <c r="C129" s="157">
        <f>SUM(C107:C111)</f>
        <v>8.6499999999999994E-2</v>
      </c>
      <c r="D129" s="158">
        <f>ROUND((D126+D127+D128)/(1-C129)-(D126+D127+D128),2)</f>
        <v>50.3</v>
      </c>
    </row>
    <row r="130" spans="1:4" ht="16.5" thickBot="1">
      <c r="A130" s="384" t="s">
        <v>154</v>
      </c>
      <c r="B130" s="385"/>
      <c r="C130" s="386"/>
      <c r="D130" s="159">
        <f>SUM(D126:D129)</f>
        <v>581.51035570520003</v>
      </c>
    </row>
    <row r="131" spans="1:4" ht="16.5" thickBot="1">
      <c r="A131" s="365" t="s">
        <v>62</v>
      </c>
      <c r="B131" s="366"/>
      <c r="C131" s="367"/>
      <c r="D131" s="160">
        <f>+D125-D130</f>
        <v>3596.5289890039212</v>
      </c>
    </row>
  </sheetData>
  <mergeCells count="82">
    <mergeCell ref="A131:C131"/>
    <mergeCell ref="A102:D102"/>
    <mergeCell ref="A106:A111"/>
    <mergeCell ref="A112:B112"/>
    <mergeCell ref="B119:C119"/>
    <mergeCell ref="A120:C120"/>
    <mergeCell ref="B121:C121"/>
    <mergeCell ref="A86:B86"/>
    <mergeCell ref="B88:C88"/>
    <mergeCell ref="A90:B90"/>
    <mergeCell ref="A91:D91"/>
    <mergeCell ref="B93:C93"/>
    <mergeCell ref="A87:D87"/>
    <mergeCell ref="B71:C71"/>
    <mergeCell ref="A78:B78"/>
    <mergeCell ref="A79:D79"/>
    <mergeCell ref="B65:C65"/>
    <mergeCell ref="B66:C66"/>
    <mergeCell ref="B67:C67"/>
    <mergeCell ref="A69:C69"/>
    <mergeCell ref="B61:C61"/>
    <mergeCell ref="A62:C62"/>
    <mergeCell ref="A64:D64"/>
    <mergeCell ref="B68:C68"/>
    <mergeCell ref="A70:D70"/>
    <mergeCell ref="A63:D63"/>
    <mergeCell ref="A15:D15"/>
    <mergeCell ref="C20:D20"/>
    <mergeCell ref="A23:D23"/>
    <mergeCell ref="B30:C30"/>
    <mergeCell ref="A31:D31"/>
    <mergeCell ref="C19:D19"/>
    <mergeCell ref="B24:C24"/>
    <mergeCell ref="B25:C25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B99:C99"/>
    <mergeCell ref="B100:C100"/>
    <mergeCell ref="A101:C101"/>
    <mergeCell ref="B92:C92"/>
    <mergeCell ref="A95:D95"/>
    <mergeCell ref="A94:C94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D45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A9:D9"/>
    <mergeCell ref="A4:D4"/>
    <mergeCell ref="A5:D5"/>
    <mergeCell ref="A6:D6"/>
    <mergeCell ref="A7:D7"/>
    <mergeCell ref="A8:D8"/>
  </mergeCells>
  <conditionalFormatting sqref="D33">
    <cfRule type="cellIs" dxfId="23" priority="12" operator="greaterThan">
      <formula>0</formula>
    </cfRule>
  </conditionalFormatting>
  <conditionalFormatting sqref="D38">
    <cfRule type="cellIs" dxfId="22" priority="11" operator="greaterThan">
      <formula>0</formula>
    </cfRule>
  </conditionalFormatting>
  <conditionalFormatting sqref="D57:D61">
    <cfRule type="cellIs" dxfId="21" priority="10" operator="greaterThan">
      <formula>0</formula>
    </cfRule>
  </conditionalFormatting>
  <conditionalFormatting sqref="D93">
    <cfRule type="cellIs" dxfId="20" priority="9" operator="greaterThan">
      <formula>0</formula>
    </cfRule>
  </conditionalFormatting>
  <conditionalFormatting sqref="D97:D100">
    <cfRule type="cellIs" dxfId="19" priority="8" operator="greaterThan">
      <formula>0</formula>
    </cfRule>
  </conditionalFormatting>
  <conditionalFormatting sqref="C109:C110">
    <cfRule type="cellIs" dxfId="18" priority="7" operator="greaterThan">
      <formula>0</formula>
    </cfRule>
  </conditionalFormatting>
  <conditionalFormatting sqref="C47">
    <cfRule type="cellIs" dxfId="17" priority="6" operator="greaterThan">
      <formula>0</formula>
    </cfRule>
  </conditionalFormatting>
  <conditionalFormatting sqref="C49">
    <cfRule type="cellIs" dxfId="16" priority="5" operator="greaterThan">
      <formula>0</formula>
    </cfRule>
  </conditionalFormatting>
  <conditionalFormatting sqref="C52">
    <cfRule type="cellIs" dxfId="15" priority="4" operator="greaterThan">
      <formula>0</formula>
    </cfRule>
  </conditionalFormatting>
  <conditionalFormatting sqref="C54">
    <cfRule type="cellIs" dxfId="14" priority="3" operator="greaterThan">
      <formula>0</formula>
    </cfRule>
  </conditionalFormatting>
  <conditionalFormatting sqref="C25">
    <cfRule type="cellIs" dxfId="13" priority="2" operator="greaterThan">
      <formula>0</formula>
    </cfRule>
  </conditionalFormatting>
  <conditionalFormatting sqref="D89">
    <cfRule type="cellIs" dxfId="12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4:D137"/>
  <sheetViews>
    <sheetView topLeftCell="B1" workbookViewId="0">
      <selection activeCell="G82" sqref="G82"/>
    </sheetView>
  </sheetViews>
  <sheetFormatPr defaultRowHeight="15"/>
  <cols>
    <col min="2" max="2" width="52.5703125" customWidth="1"/>
    <col min="3" max="3" width="11.42578125" bestFit="1" customWidth="1"/>
    <col min="4" max="4" width="26.140625" bestFit="1" customWidth="1"/>
  </cols>
  <sheetData>
    <row r="4" spans="1:4" ht="15.75">
      <c r="A4" s="387"/>
      <c r="B4" s="387"/>
      <c r="C4" s="387"/>
      <c r="D4" s="387"/>
    </row>
    <row r="5" spans="1:4" ht="15.75">
      <c r="A5" s="387"/>
      <c r="B5" s="387"/>
      <c r="C5" s="387"/>
      <c r="D5" s="387"/>
    </row>
    <row r="6" spans="1:4" ht="15.75">
      <c r="A6" s="388"/>
      <c r="B6" s="388"/>
      <c r="C6" s="388"/>
      <c r="D6" s="388"/>
    </row>
    <row r="7" spans="1:4" ht="15.75">
      <c r="A7" s="389"/>
      <c r="B7" s="389"/>
      <c r="C7" s="389"/>
      <c r="D7" s="389"/>
    </row>
    <row r="8" spans="1:4" ht="16.5" thickBot="1">
      <c r="A8" s="390"/>
      <c r="B8" s="390"/>
      <c r="C8" s="390"/>
      <c r="D8" s="390"/>
    </row>
    <row r="9" spans="1:4" ht="16.5" thickBot="1">
      <c r="A9" s="288" t="s">
        <v>78</v>
      </c>
      <c r="B9" s="289"/>
      <c r="C9" s="289"/>
      <c r="D9" s="290"/>
    </row>
    <row r="10" spans="1:4" ht="16.5" thickBot="1">
      <c r="A10" s="32" t="s">
        <v>79</v>
      </c>
      <c r="B10" s="33" t="s">
        <v>80</v>
      </c>
      <c r="C10" s="34"/>
      <c r="D10" s="35" t="s">
        <v>188</v>
      </c>
    </row>
    <row r="11" spans="1:4" ht="15.75">
      <c r="A11" s="36" t="s">
        <v>81</v>
      </c>
      <c r="B11" s="37" t="s">
        <v>134</v>
      </c>
      <c r="C11" s="38"/>
      <c r="D11" s="39" t="s">
        <v>189</v>
      </c>
    </row>
    <row r="12" spans="1:4" ht="15.75">
      <c r="A12" s="36" t="s">
        <v>82</v>
      </c>
      <c r="B12" s="37" t="s">
        <v>83</v>
      </c>
      <c r="C12" s="40"/>
      <c r="D12" s="41" t="s">
        <v>187</v>
      </c>
    </row>
    <row r="13" spans="1:4" ht="16.5" thickBot="1">
      <c r="A13" s="42" t="s">
        <v>84</v>
      </c>
      <c r="B13" s="43" t="s">
        <v>85</v>
      </c>
      <c r="C13" s="44"/>
      <c r="D13" s="45" t="s">
        <v>178</v>
      </c>
    </row>
    <row r="14" spans="1:4" ht="16.5" thickBot="1">
      <c r="A14" s="46"/>
      <c r="B14" s="47"/>
      <c r="C14" s="48"/>
      <c r="D14" s="49"/>
    </row>
    <row r="15" spans="1:4" ht="16.5" thickBot="1">
      <c r="A15" s="288" t="s">
        <v>86</v>
      </c>
      <c r="B15" s="289"/>
      <c r="C15" s="289"/>
      <c r="D15" s="290"/>
    </row>
    <row r="16" spans="1:4" ht="15.75">
      <c r="A16" s="50" t="s">
        <v>87</v>
      </c>
      <c r="B16" s="51" t="s">
        <v>88</v>
      </c>
      <c r="C16" s="52"/>
      <c r="D16" s="39" t="s">
        <v>187</v>
      </c>
    </row>
    <row r="17" spans="1:4" ht="15.75">
      <c r="A17" s="53" t="s">
        <v>89</v>
      </c>
      <c r="B17" s="37" t="s">
        <v>90</v>
      </c>
      <c r="C17" s="54"/>
      <c r="D17" s="41" t="s">
        <v>165</v>
      </c>
    </row>
    <row r="18" spans="1:4" ht="16.5" thickBot="1">
      <c r="A18" s="53" t="s">
        <v>91</v>
      </c>
      <c r="B18" s="37" t="s">
        <v>92</v>
      </c>
      <c r="C18" s="54"/>
      <c r="D18" s="45" t="s">
        <v>116</v>
      </c>
    </row>
    <row r="19" spans="1:4" ht="15.75" customHeight="1">
      <c r="A19" s="53" t="s">
        <v>93</v>
      </c>
      <c r="B19" s="37" t="s">
        <v>94</v>
      </c>
      <c r="C19" s="296" t="s">
        <v>184</v>
      </c>
      <c r="D19" s="297"/>
    </row>
    <row r="20" spans="1:4" ht="16.5" thickBot="1">
      <c r="A20" s="53" t="s">
        <v>95</v>
      </c>
      <c r="B20" s="37" t="s">
        <v>96</v>
      </c>
      <c r="C20" s="298" t="s">
        <v>97</v>
      </c>
      <c r="D20" s="299"/>
    </row>
    <row r="21" spans="1:4" ht="16.5" thickBot="1">
      <c r="A21" s="55" t="s">
        <v>98</v>
      </c>
      <c r="B21" s="56" t="s">
        <v>99</v>
      </c>
      <c r="C21" s="57"/>
      <c r="D21" s="58" t="s">
        <v>179</v>
      </c>
    </row>
    <row r="22" spans="1:4" ht="16.5" thickBot="1">
      <c r="A22" s="59"/>
      <c r="B22" s="60"/>
      <c r="C22" s="59"/>
      <c r="D22" s="61"/>
    </row>
    <row r="23" spans="1:4" ht="16.5" thickBot="1">
      <c r="A23" s="300" t="s">
        <v>100</v>
      </c>
      <c r="B23" s="301"/>
      <c r="C23" s="301"/>
      <c r="D23" s="302"/>
    </row>
    <row r="24" spans="1:4" ht="31.5">
      <c r="A24" s="32" t="s">
        <v>101</v>
      </c>
      <c r="B24" s="303" t="s">
        <v>102</v>
      </c>
      <c r="C24" s="304"/>
      <c r="D24" s="62" t="s">
        <v>184</v>
      </c>
    </row>
    <row r="25" spans="1:4" ht="15.75">
      <c r="A25" s="36" t="s">
        <v>103</v>
      </c>
      <c r="B25" s="305" t="s">
        <v>104</v>
      </c>
      <c r="C25" s="306"/>
      <c r="D25" s="205">
        <v>783210</v>
      </c>
    </row>
    <row r="26" spans="1:4" ht="15.75">
      <c r="A26" s="36" t="s">
        <v>105</v>
      </c>
      <c r="B26" s="305" t="s">
        <v>106</v>
      </c>
      <c r="C26" s="306"/>
      <c r="D26" s="64">
        <v>1198.8699999999999</v>
      </c>
    </row>
    <row r="27" spans="1:4" ht="15.75">
      <c r="A27" s="36" t="s">
        <v>107</v>
      </c>
      <c r="B27" s="305" t="s">
        <v>108</v>
      </c>
      <c r="C27" s="306"/>
      <c r="D27" s="63" t="s">
        <v>164</v>
      </c>
    </row>
    <row r="28" spans="1:4" ht="15.75">
      <c r="A28" s="36" t="s">
        <v>109</v>
      </c>
      <c r="B28" s="305" t="s">
        <v>110</v>
      </c>
      <c r="C28" s="306"/>
      <c r="D28" s="65">
        <v>43539</v>
      </c>
    </row>
    <row r="29" spans="1:4" ht="15.75">
      <c r="A29" s="36" t="s">
        <v>111</v>
      </c>
      <c r="B29" s="305" t="s">
        <v>112</v>
      </c>
      <c r="C29" s="306"/>
      <c r="D29" s="66" t="s">
        <v>113</v>
      </c>
    </row>
    <row r="30" spans="1:4" ht="16.5" thickBot="1">
      <c r="A30" s="42" t="s">
        <v>114</v>
      </c>
      <c r="B30" s="307" t="s">
        <v>115</v>
      </c>
      <c r="C30" s="308"/>
      <c r="D30" s="67">
        <v>12</v>
      </c>
    </row>
    <row r="31" spans="1:4" ht="16.5" thickBot="1">
      <c r="A31" s="309" t="s">
        <v>6</v>
      </c>
      <c r="B31" s="310"/>
      <c r="C31" s="310"/>
      <c r="D31" s="311"/>
    </row>
    <row r="32" spans="1:4" ht="16.5" thickBot="1">
      <c r="A32" s="68">
        <v>1</v>
      </c>
      <c r="B32" s="294" t="s">
        <v>7</v>
      </c>
      <c r="C32" s="295"/>
      <c r="D32" s="68" t="s">
        <v>8</v>
      </c>
    </row>
    <row r="33" spans="1:4" ht="15.75">
      <c r="A33" s="69" t="s">
        <v>0</v>
      </c>
      <c r="B33" s="314" t="s">
        <v>9</v>
      </c>
      <c r="C33" s="315"/>
      <c r="D33" s="70">
        <v>1198.8699999999999</v>
      </c>
    </row>
    <row r="34" spans="1:4" ht="15.75">
      <c r="A34" s="71" t="s">
        <v>1</v>
      </c>
      <c r="B34" s="316" t="s">
        <v>10</v>
      </c>
      <c r="C34" s="317"/>
      <c r="D34" s="72"/>
    </row>
    <row r="35" spans="1:4" ht="15.75">
      <c r="A35" s="71" t="s">
        <v>3</v>
      </c>
      <c r="B35" s="316" t="s">
        <v>11</v>
      </c>
      <c r="C35" s="317"/>
      <c r="D35" s="72"/>
    </row>
    <row r="36" spans="1:4" ht="15.75">
      <c r="A36" s="71" t="s">
        <v>4</v>
      </c>
      <c r="B36" s="316" t="s">
        <v>12</v>
      </c>
      <c r="C36" s="317"/>
      <c r="D36" s="72"/>
    </row>
    <row r="37" spans="1:4" ht="15.75">
      <c r="A37" s="71" t="s">
        <v>71</v>
      </c>
      <c r="B37" s="316" t="s">
        <v>13</v>
      </c>
      <c r="C37" s="317"/>
      <c r="D37" s="72"/>
    </row>
    <row r="38" spans="1:4" ht="16.5" thickBot="1">
      <c r="A38" s="73" t="s">
        <v>72</v>
      </c>
      <c r="B38" s="318" t="s">
        <v>14</v>
      </c>
      <c r="C38" s="319"/>
      <c r="D38" s="74"/>
    </row>
    <row r="39" spans="1:4" ht="16.5" thickBot="1">
      <c r="A39" s="320" t="s">
        <v>15</v>
      </c>
      <c r="B39" s="321"/>
      <c r="C39" s="322"/>
      <c r="D39" s="75">
        <f>SUM(D33:D38)</f>
        <v>1198.8699999999999</v>
      </c>
    </row>
    <row r="40" spans="1:4" ht="16.5" thickBot="1">
      <c r="A40" s="323" t="s">
        <v>16</v>
      </c>
      <c r="B40" s="324"/>
      <c r="C40" s="324"/>
      <c r="D40" s="325"/>
    </row>
    <row r="41" spans="1:4" ht="16.5" thickBot="1">
      <c r="A41" s="76" t="s">
        <v>17</v>
      </c>
      <c r="B41" s="326" t="s">
        <v>18</v>
      </c>
      <c r="C41" s="327"/>
      <c r="D41" s="77" t="s">
        <v>8</v>
      </c>
    </row>
    <row r="42" spans="1:4" ht="15.75">
      <c r="A42" s="36" t="s">
        <v>0</v>
      </c>
      <c r="B42" s="78" t="s">
        <v>133</v>
      </c>
      <c r="C42" s="30">
        <f>1/12</f>
        <v>8.3333333333333329E-2</v>
      </c>
      <c r="D42" s="79">
        <f>(D39)*($C$42)</f>
        <v>99.90583333333332</v>
      </c>
    </row>
    <row r="43" spans="1:4" ht="16.5" thickBot="1">
      <c r="A43" s="42" t="s">
        <v>1</v>
      </c>
      <c r="B43" s="80" t="s">
        <v>73</v>
      </c>
      <c r="C43" s="175">
        <v>0.1111</v>
      </c>
      <c r="D43" s="81">
        <f>(D39)*($C$43)</f>
        <v>133.194457</v>
      </c>
    </row>
    <row r="44" spans="1:4" ht="16.5" thickBot="1">
      <c r="A44" s="328" t="s">
        <v>130</v>
      </c>
      <c r="B44" s="329"/>
      <c r="C44" s="82">
        <f>SUM(C42:C43)</f>
        <v>0.19443333333333335</v>
      </c>
      <c r="D44" s="83">
        <f>SUM(D42:D43)</f>
        <v>233.10029033333331</v>
      </c>
    </row>
    <row r="45" spans="1:4" ht="52.5" customHeight="1" thickBot="1">
      <c r="A45" s="330" t="s">
        <v>320</v>
      </c>
      <c r="B45" s="331"/>
      <c r="C45" s="331"/>
      <c r="D45" s="331"/>
    </row>
    <row r="46" spans="1:4" ht="48" thickBot="1">
      <c r="A46" s="84" t="s">
        <v>19</v>
      </c>
      <c r="B46" s="85" t="s">
        <v>132</v>
      </c>
      <c r="C46" s="86" t="s">
        <v>131</v>
      </c>
      <c r="D46" s="87" t="s">
        <v>8</v>
      </c>
    </row>
    <row r="47" spans="1:4" ht="15.75">
      <c r="A47" s="71" t="s">
        <v>0</v>
      </c>
      <c r="B47" s="88" t="s">
        <v>22</v>
      </c>
      <c r="C47" s="31">
        <v>0.2</v>
      </c>
      <c r="D47" s="89">
        <f>(D39+D44)*C47</f>
        <v>286.39405806666667</v>
      </c>
    </row>
    <row r="48" spans="1:4" ht="15.75">
      <c r="A48" s="71" t="s">
        <v>1</v>
      </c>
      <c r="B48" s="88" t="s">
        <v>23</v>
      </c>
      <c r="C48" s="23">
        <v>2.5000000000000001E-2</v>
      </c>
      <c r="D48" s="89">
        <f>(D39+D44)*C48</f>
        <v>35.799257258333334</v>
      </c>
    </row>
    <row r="49" spans="1:4" ht="15.75">
      <c r="A49" s="71" t="s">
        <v>3</v>
      </c>
      <c r="B49" s="88" t="s">
        <v>24</v>
      </c>
      <c r="C49" s="24">
        <v>0.01</v>
      </c>
      <c r="D49" s="89">
        <f>(D39+D44)*C49</f>
        <v>14.319702903333333</v>
      </c>
    </row>
    <row r="50" spans="1:4" ht="15.75">
      <c r="A50" s="71" t="s">
        <v>4</v>
      </c>
      <c r="B50" s="88" t="s">
        <v>25</v>
      </c>
      <c r="C50" s="23">
        <v>1.4999999999999999E-2</v>
      </c>
      <c r="D50" s="89">
        <f>(D39+D44)*C50</f>
        <v>21.479554354999998</v>
      </c>
    </row>
    <row r="51" spans="1:4" ht="15.75">
      <c r="A51" s="71" t="s">
        <v>71</v>
      </c>
      <c r="B51" s="88" t="s">
        <v>26</v>
      </c>
      <c r="C51" s="23">
        <v>0.01</v>
      </c>
      <c r="D51" s="89">
        <f>(D39+D44)*C51</f>
        <v>14.319702903333333</v>
      </c>
    </row>
    <row r="52" spans="1:4" ht="15.75">
      <c r="A52" s="71" t="s">
        <v>72</v>
      </c>
      <c r="B52" s="88" t="s">
        <v>27</v>
      </c>
      <c r="C52" s="23">
        <v>6.0000000000000001E-3</v>
      </c>
      <c r="D52" s="89">
        <f>(D39+D44)*C52</f>
        <v>8.5918217419999987</v>
      </c>
    </row>
    <row r="53" spans="1:4" ht="15.75">
      <c r="A53" s="71" t="s">
        <v>76</v>
      </c>
      <c r="B53" s="88" t="s">
        <v>28</v>
      </c>
      <c r="C53" s="23">
        <v>2E-3</v>
      </c>
      <c r="D53" s="89">
        <f>(D39+D44)*C53</f>
        <v>2.8639405806666662</v>
      </c>
    </row>
    <row r="54" spans="1:4" ht="16.5" thickBot="1">
      <c r="A54" s="90" t="s">
        <v>77</v>
      </c>
      <c r="B54" s="91" t="s">
        <v>29</v>
      </c>
      <c r="C54" s="25">
        <v>0.08</v>
      </c>
      <c r="D54" s="89">
        <f>(D39+D44)*C54</f>
        <v>114.55762322666666</v>
      </c>
    </row>
    <row r="55" spans="1:4" ht="16.5" thickBot="1">
      <c r="A55" s="320" t="s">
        <v>30</v>
      </c>
      <c r="B55" s="321"/>
      <c r="C55" s="92">
        <f>SUM(C47:C54)</f>
        <v>0.34800000000000003</v>
      </c>
      <c r="D55" s="75">
        <f>SUM(D47:D54)</f>
        <v>498.32566103600004</v>
      </c>
    </row>
    <row r="56" spans="1:4" ht="16.5" thickBot="1">
      <c r="A56" s="93" t="s">
        <v>31</v>
      </c>
      <c r="B56" s="312" t="s">
        <v>32</v>
      </c>
      <c r="C56" s="313"/>
      <c r="D56" s="93" t="s">
        <v>8</v>
      </c>
    </row>
    <row r="57" spans="1:4" ht="16.5" thickBot="1">
      <c r="A57" s="69" t="s">
        <v>0</v>
      </c>
      <c r="B57" s="171" t="s">
        <v>322</v>
      </c>
      <c r="C57" s="172">
        <v>5</v>
      </c>
      <c r="D57" s="94">
        <f>(10*21)-(D33*6%)</f>
        <v>138.06780000000001</v>
      </c>
    </row>
    <row r="58" spans="1:4" ht="15.75">
      <c r="A58" s="71" t="s">
        <v>1</v>
      </c>
      <c r="B58" s="332" t="s">
        <v>321</v>
      </c>
      <c r="C58" s="315"/>
      <c r="D58" s="95">
        <f>32.7*21</f>
        <v>686.7</v>
      </c>
    </row>
    <row r="59" spans="1:4" ht="15.75">
      <c r="A59" s="71" t="s">
        <v>3</v>
      </c>
      <c r="B59" s="332" t="s">
        <v>34</v>
      </c>
      <c r="C59" s="333"/>
      <c r="D59" s="95"/>
    </row>
    <row r="60" spans="1:4" ht="15.75">
      <c r="A60" s="71" t="s">
        <v>4</v>
      </c>
      <c r="B60" s="334" t="s">
        <v>163</v>
      </c>
      <c r="C60" s="335"/>
      <c r="D60" s="95"/>
    </row>
    <row r="61" spans="1:4" ht="16.5" thickBot="1">
      <c r="A61" s="90" t="s">
        <v>71</v>
      </c>
      <c r="B61" s="336" t="s">
        <v>14</v>
      </c>
      <c r="C61" s="337"/>
      <c r="D61" s="74"/>
    </row>
    <row r="62" spans="1:4" ht="42" customHeight="1" thickBot="1">
      <c r="A62" s="346" t="s">
        <v>324</v>
      </c>
      <c r="B62" s="347"/>
      <c r="C62" s="347"/>
      <c r="D62" s="347"/>
    </row>
    <row r="63" spans="1:4" ht="16.5" thickBot="1">
      <c r="A63" s="338" t="s">
        <v>35</v>
      </c>
      <c r="B63" s="339"/>
      <c r="C63" s="340"/>
      <c r="D63" s="75">
        <f>SUM(D57:D61)</f>
        <v>824.76780000000008</v>
      </c>
    </row>
    <row r="64" spans="1:4" ht="16.5" thickBot="1">
      <c r="A64" s="320" t="s">
        <v>74</v>
      </c>
      <c r="B64" s="321"/>
      <c r="C64" s="321"/>
      <c r="D64" s="322"/>
    </row>
    <row r="65" spans="1:4" ht="16.5" thickBot="1">
      <c r="A65" s="179">
        <v>2</v>
      </c>
      <c r="B65" s="341" t="s">
        <v>75</v>
      </c>
      <c r="C65" s="341"/>
      <c r="D65" s="180" t="s">
        <v>8</v>
      </c>
    </row>
    <row r="66" spans="1:4" ht="15.75">
      <c r="A66" s="178" t="s">
        <v>17</v>
      </c>
      <c r="B66" s="342" t="s">
        <v>18</v>
      </c>
      <c r="C66" s="342"/>
      <c r="D66" s="96">
        <f>D44</f>
        <v>233.10029033333331</v>
      </c>
    </row>
    <row r="67" spans="1:4" ht="15.75">
      <c r="A67" s="97" t="s">
        <v>19</v>
      </c>
      <c r="B67" s="343" t="s">
        <v>20</v>
      </c>
      <c r="C67" s="343"/>
      <c r="D67" s="72">
        <f>D55</f>
        <v>498.32566103600004</v>
      </c>
    </row>
    <row r="68" spans="1:4" ht="16.5" thickBot="1">
      <c r="A68" s="98" t="s">
        <v>31</v>
      </c>
      <c r="B68" s="344" t="s">
        <v>32</v>
      </c>
      <c r="C68" s="344"/>
      <c r="D68" s="99">
        <f>D63</f>
        <v>824.76780000000008</v>
      </c>
    </row>
    <row r="69" spans="1:4" ht="16.5" thickBot="1">
      <c r="A69" s="338" t="s">
        <v>15</v>
      </c>
      <c r="B69" s="339"/>
      <c r="C69" s="345"/>
      <c r="D69" s="75">
        <f>SUM(D66:D68)</f>
        <v>1556.1937513693333</v>
      </c>
    </row>
    <row r="70" spans="1:4" ht="16.5" thickBot="1">
      <c r="A70" s="309" t="s">
        <v>36</v>
      </c>
      <c r="B70" s="310"/>
      <c r="C70" s="310"/>
      <c r="D70" s="311"/>
    </row>
    <row r="71" spans="1:4" ht="16.5" thickBot="1">
      <c r="A71" s="93">
        <v>3</v>
      </c>
      <c r="B71" s="348" t="s">
        <v>37</v>
      </c>
      <c r="C71" s="349"/>
      <c r="D71" s="93" t="s">
        <v>8</v>
      </c>
    </row>
    <row r="72" spans="1:4" ht="78.75">
      <c r="A72" s="100" t="s">
        <v>0</v>
      </c>
      <c r="B72" s="78" t="s">
        <v>341</v>
      </c>
      <c r="C72" s="177">
        <v>0.04</v>
      </c>
      <c r="D72" s="101">
        <f>((D33/12)*(30/30)*0.04)</f>
        <v>3.9962333333333331</v>
      </c>
    </row>
    <row r="73" spans="1:4" ht="20.25" customHeight="1">
      <c r="A73" s="102" t="s">
        <v>1</v>
      </c>
      <c r="B73" s="103" t="s">
        <v>117</v>
      </c>
      <c r="C73" s="27">
        <v>2.0000000000000001E-4</v>
      </c>
      <c r="D73" s="104">
        <f>D72*C54</f>
        <v>0.31969866666666663</v>
      </c>
    </row>
    <row r="74" spans="1:4" ht="31.5">
      <c r="A74" s="102" t="s">
        <v>3</v>
      </c>
      <c r="B74" s="103" t="s">
        <v>118</v>
      </c>
      <c r="C74" s="26">
        <v>1.7399999999999999E-2</v>
      </c>
      <c r="D74" s="104">
        <f>($D$39)*(C74)</f>
        <v>20.860337999999995</v>
      </c>
    </row>
    <row r="75" spans="1:4" ht="47.25">
      <c r="A75" s="102" t="s">
        <v>4</v>
      </c>
      <c r="B75" s="103" t="s">
        <v>314</v>
      </c>
      <c r="C75" s="27">
        <v>1.9400000000000001E-2</v>
      </c>
      <c r="D75" s="104">
        <f>($D$39)*(C75)</f>
        <v>23.258077999999998</v>
      </c>
    </row>
    <row r="76" spans="1:4" ht="63">
      <c r="A76" s="102" t="s">
        <v>71</v>
      </c>
      <c r="B76" s="103" t="s">
        <v>343</v>
      </c>
      <c r="C76" s="27">
        <v>4.4999999999999997E-3</v>
      </c>
      <c r="D76" s="104">
        <f>($D$33)*(C76)</f>
        <v>5.3949149999999992</v>
      </c>
    </row>
    <row r="77" spans="1:4" ht="95.25" thickBot="1">
      <c r="A77" s="105" t="s">
        <v>72</v>
      </c>
      <c r="B77" s="80" t="s">
        <v>342</v>
      </c>
      <c r="C77" s="28">
        <v>2.5000000000000001E-2</v>
      </c>
      <c r="D77" s="106">
        <f>($D$33)*(C77)</f>
        <v>29.97175</v>
      </c>
    </row>
    <row r="78" spans="1:4" ht="16.5" thickBot="1">
      <c r="A78" s="350" t="s">
        <v>119</v>
      </c>
      <c r="B78" s="351"/>
      <c r="C78" s="107">
        <f>SUM(C72:C77)</f>
        <v>0.10650000000000001</v>
      </c>
      <c r="D78" s="108">
        <f>SUM(D72:D77)</f>
        <v>83.801012999999983</v>
      </c>
    </row>
    <row r="79" spans="1:4" ht="16.5" thickBot="1">
      <c r="A79" s="323" t="s">
        <v>38</v>
      </c>
      <c r="B79" s="324"/>
      <c r="C79" s="324"/>
      <c r="D79" s="325"/>
    </row>
    <row r="80" spans="1:4" ht="32.25" thickBot="1">
      <c r="A80" s="120" t="s">
        <v>39</v>
      </c>
      <c r="B80" s="173" t="s">
        <v>40</v>
      </c>
      <c r="C80" s="93" t="s">
        <v>41</v>
      </c>
      <c r="D80" s="93" t="s">
        <v>8</v>
      </c>
    </row>
    <row r="81" spans="1:4" ht="31.5">
      <c r="A81" s="100" t="s">
        <v>0</v>
      </c>
      <c r="B81" s="78" t="s">
        <v>315</v>
      </c>
      <c r="C81" s="177">
        <v>8.0000000000000002E-3</v>
      </c>
      <c r="D81" s="109">
        <f>($D$39+$D$44+$D$55+$D$63+$D$78)*C81</f>
        <v>22.710918114954666</v>
      </c>
    </row>
    <row r="82" spans="1:4" ht="31.5">
      <c r="A82" s="102" t="s">
        <v>1</v>
      </c>
      <c r="B82" s="103" t="s">
        <v>316</v>
      </c>
      <c r="C82" s="26">
        <v>3.3E-3</v>
      </c>
      <c r="D82" s="110">
        <f>($D$39+$D$44+$D$55+$D$63+$D$78)*C82</f>
        <v>9.3682537224187996</v>
      </c>
    </row>
    <row r="83" spans="1:4" ht="31.5">
      <c r="A83" s="102" t="s">
        <v>3</v>
      </c>
      <c r="B83" s="103" t="s">
        <v>317</v>
      </c>
      <c r="C83" s="26">
        <v>2.0000000000000001E-4</v>
      </c>
      <c r="D83" s="110">
        <f>($D$39+$D$44+$D$55+$D$63+$D$78)*C83</f>
        <v>0.56777295287386664</v>
      </c>
    </row>
    <row r="84" spans="1:4" ht="31.5">
      <c r="A84" s="102" t="s">
        <v>4</v>
      </c>
      <c r="B84" s="103" t="s">
        <v>319</v>
      </c>
      <c r="C84" s="26">
        <v>5.0000000000000001E-3</v>
      </c>
      <c r="D84" s="110">
        <f>($D$39+$D$44+$D$55+$D$63+$D$78)*C84</f>
        <v>14.194323821846666</v>
      </c>
    </row>
    <row r="85" spans="1:4" ht="48" thickBot="1">
      <c r="A85" s="117" t="s">
        <v>71</v>
      </c>
      <c r="B85" s="174" t="s">
        <v>318</v>
      </c>
      <c r="C85" s="175">
        <v>2.0000000000000001E-4</v>
      </c>
      <c r="D85" s="111">
        <f>($D$39+$D$44+$D$55+$D$63+$D$78)*C85</f>
        <v>0.56777295287386664</v>
      </c>
    </row>
    <row r="86" spans="1:4" ht="16.5" thickBot="1">
      <c r="A86" s="320" t="s">
        <v>42</v>
      </c>
      <c r="B86" s="321"/>
      <c r="C86" s="112">
        <f>SUM(C81:C85)</f>
        <v>1.67E-2</v>
      </c>
      <c r="D86" s="113">
        <f>SUM(D81:D85)</f>
        <v>47.409041564967865</v>
      </c>
    </row>
    <row r="87" spans="1:4" ht="51.75" customHeight="1" thickBot="1">
      <c r="A87" s="330" t="s">
        <v>323</v>
      </c>
      <c r="B87" s="331"/>
      <c r="C87" s="331"/>
      <c r="D87" s="331"/>
    </row>
    <row r="88" spans="1:4" ht="16.5" thickBot="1">
      <c r="A88" s="114" t="s">
        <v>43</v>
      </c>
      <c r="B88" s="352" t="s">
        <v>44</v>
      </c>
      <c r="C88" s="353"/>
      <c r="D88" s="167" t="s">
        <v>8</v>
      </c>
    </row>
    <row r="89" spans="1:4" ht="16.5" thickBot="1">
      <c r="A89" s="105" t="s">
        <v>0</v>
      </c>
      <c r="B89" s="115" t="s">
        <v>120</v>
      </c>
      <c r="C89" s="168">
        <v>0</v>
      </c>
      <c r="D89" s="169">
        <f>($D$33)*(C89)</f>
        <v>0</v>
      </c>
    </row>
    <row r="90" spans="1:4" ht="16.5" thickBot="1">
      <c r="A90" s="300" t="s">
        <v>121</v>
      </c>
      <c r="B90" s="302"/>
      <c r="C90" s="170">
        <f>SUM(C89)</f>
        <v>0</v>
      </c>
      <c r="D90" s="170">
        <f>SUM(D89)</f>
        <v>0</v>
      </c>
    </row>
    <row r="91" spans="1:4" ht="16.5" thickBot="1">
      <c r="A91" s="354" t="s">
        <v>122</v>
      </c>
      <c r="B91" s="355"/>
      <c r="C91" s="355"/>
      <c r="D91" s="356"/>
    </row>
    <row r="92" spans="1:4" ht="15.75">
      <c r="A92" s="116" t="s">
        <v>0</v>
      </c>
      <c r="B92" s="357" t="s">
        <v>40</v>
      </c>
      <c r="C92" s="358"/>
      <c r="D92" s="100">
        <f>(D86)</f>
        <v>47.409041564967865</v>
      </c>
    </row>
    <row r="93" spans="1:4" ht="16.5" thickBot="1">
      <c r="A93" s="117" t="s">
        <v>1</v>
      </c>
      <c r="B93" s="359" t="s">
        <v>120</v>
      </c>
      <c r="C93" s="360"/>
      <c r="D93" s="106">
        <f>($D$33)*(C93)</f>
        <v>0</v>
      </c>
    </row>
    <row r="94" spans="1:4" ht="16.5" thickBot="1">
      <c r="A94" s="361" t="s">
        <v>123</v>
      </c>
      <c r="B94" s="362"/>
      <c r="C94" s="362"/>
      <c r="D94" s="118">
        <f>SUM(D92:D92)</f>
        <v>47.409041564967865</v>
      </c>
    </row>
    <row r="95" spans="1:4" ht="16.5" thickBot="1">
      <c r="A95" s="323" t="s">
        <v>45</v>
      </c>
      <c r="B95" s="324"/>
      <c r="C95" s="324"/>
      <c r="D95" s="325"/>
    </row>
    <row r="96" spans="1:4" ht="16.5" thickBot="1">
      <c r="A96" s="93">
        <v>5</v>
      </c>
      <c r="B96" s="312" t="s">
        <v>46</v>
      </c>
      <c r="C96" s="313"/>
      <c r="D96" s="93" t="s">
        <v>8</v>
      </c>
    </row>
    <row r="97" spans="1:4" ht="15.75">
      <c r="A97" s="69" t="s">
        <v>0</v>
      </c>
      <c r="B97" s="314" t="s">
        <v>47</v>
      </c>
      <c r="C97" s="315"/>
      <c r="D97" s="119">
        <v>8</v>
      </c>
    </row>
    <row r="98" spans="1:4" ht="15.75">
      <c r="A98" s="71" t="s">
        <v>1</v>
      </c>
      <c r="B98" s="332" t="s">
        <v>48</v>
      </c>
      <c r="C98" s="333"/>
      <c r="D98" s="95"/>
    </row>
    <row r="99" spans="1:4" ht="15.75">
      <c r="A99" s="71" t="s">
        <v>3</v>
      </c>
      <c r="B99" s="332" t="s">
        <v>201</v>
      </c>
      <c r="C99" s="333"/>
      <c r="D99" s="95">
        <v>2</v>
      </c>
    </row>
    <row r="100" spans="1:4" ht="16.5" thickBot="1">
      <c r="A100" s="73" t="s">
        <v>4</v>
      </c>
      <c r="B100" s="336" t="s">
        <v>14</v>
      </c>
      <c r="C100" s="337"/>
      <c r="D100" s="74"/>
    </row>
    <row r="101" spans="1:4" ht="16.5" thickBot="1">
      <c r="A101" s="338" t="s">
        <v>125</v>
      </c>
      <c r="B101" s="339"/>
      <c r="C101" s="340"/>
      <c r="D101" s="75">
        <f>SUM(D97:D100)</f>
        <v>10</v>
      </c>
    </row>
    <row r="102" spans="1:4" ht="16.5" thickBot="1">
      <c r="A102" s="323" t="s">
        <v>49</v>
      </c>
      <c r="B102" s="324"/>
      <c r="C102" s="324"/>
      <c r="D102" s="325"/>
    </row>
    <row r="103" spans="1:4" ht="32.25" thickBot="1">
      <c r="A103" s="185">
        <v>6</v>
      </c>
      <c r="B103" s="120" t="s">
        <v>50</v>
      </c>
      <c r="C103" s="186" t="s">
        <v>21</v>
      </c>
      <c r="D103" s="93" t="s">
        <v>8</v>
      </c>
    </row>
    <row r="104" spans="1:4" ht="15.75">
      <c r="A104" s="121" t="s">
        <v>0</v>
      </c>
      <c r="B104" s="122" t="s">
        <v>51</v>
      </c>
      <c r="C104" s="123">
        <v>2.0000000000000001E-4</v>
      </c>
      <c r="D104" s="124">
        <f>(C104*D120)</f>
        <v>0.57925476118686026</v>
      </c>
    </row>
    <row r="105" spans="1:4" ht="15.75">
      <c r="A105" s="125" t="s">
        <v>1</v>
      </c>
      <c r="B105" s="126" t="s">
        <v>52</v>
      </c>
      <c r="C105" s="127">
        <v>2.0000000000000001E-4</v>
      </c>
      <c r="D105" s="128">
        <f>C105*D120</f>
        <v>0.57925476118686026</v>
      </c>
    </row>
    <row r="106" spans="1:4" ht="15.75">
      <c r="A106" s="363" t="s">
        <v>3</v>
      </c>
      <c r="B106" s="129" t="s">
        <v>126</v>
      </c>
      <c r="C106" s="130"/>
      <c r="D106" s="131"/>
    </row>
    <row r="107" spans="1:4" ht="15.75">
      <c r="A107" s="363"/>
      <c r="B107" s="129" t="s">
        <v>149</v>
      </c>
      <c r="C107" s="127">
        <v>0.03</v>
      </c>
      <c r="D107" s="128">
        <f>(D120+D104+D105)/(1-SUM(C107:C111))*C107</f>
        <v>95.153770622550894</v>
      </c>
    </row>
    <row r="108" spans="1:4" ht="15.75">
      <c r="A108" s="363"/>
      <c r="B108" s="129" t="s">
        <v>150</v>
      </c>
      <c r="C108" s="127">
        <v>6.4999999999999997E-3</v>
      </c>
      <c r="D108" s="128">
        <f>(D120+D104+D105)*C108</f>
        <v>18.833310050468384</v>
      </c>
    </row>
    <row r="109" spans="1:4" ht="15.75">
      <c r="A109" s="363"/>
      <c r="B109" s="129" t="s">
        <v>127</v>
      </c>
      <c r="C109" s="132"/>
      <c r="D109" s="128"/>
    </row>
    <row r="110" spans="1:4" ht="15.75">
      <c r="A110" s="363"/>
      <c r="B110" s="129" t="s">
        <v>128</v>
      </c>
      <c r="C110" s="132"/>
      <c r="D110" s="128"/>
    </row>
    <row r="111" spans="1:4" ht="16.5" thickBot="1">
      <c r="A111" s="364"/>
      <c r="B111" s="133" t="s">
        <v>129</v>
      </c>
      <c r="C111" s="134">
        <v>0.05</v>
      </c>
      <c r="D111" s="135">
        <f>(D120+D104+D105)/(1-SUM(C107:C111))*C111</f>
        <v>158.58961770425151</v>
      </c>
    </row>
    <row r="112" spans="1:4" ht="16.5" thickBot="1">
      <c r="A112" s="350" t="s">
        <v>124</v>
      </c>
      <c r="B112" s="351"/>
      <c r="C112" s="136">
        <f>SUM(C104:C111)</f>
        <v>8.6900000000000005E-2</v>
      </c>
      <c r="D112" s="137">
        <f>SUM(D104:D111)</f>
        <v>273.73520789964448</v>
      </c>
    </row>
    <row r="113" spans="1:4" ht="16.5" thickBot="1">
      <c r="A113" s="138" t="s">
        <v>54</v>
      </c>
      <c r="B113" s="139"/>
      <c r="C113" s="140"/>
      <c r="D113" s="141"/>
    </row>
    <row r="114" spans="1:4" ht="16.5" thickBot="1">
      <c r="A114" s="184"/>
      <c r="B114" s="313" t="s">
        <v>55</v>
      </c>
      <c r="C114" s="349"/>
      <c r="D114" s="93" t="s">
        <v>8</v>
      </c>
    </row>
    <row r="115" spans="1:4" ht="15.75">
      <c r="A115" s="114">
        <v>1</v>
      </c>
      <c r="B115" s="314" t="s">
        <v>6</v>
      </c>
      <c r="C115" s="315"/>
      <c r="D115" s="142">
        <f>D39</f>
        <v>1198.8699999999999</v>
      </c>
    </row>
    <row r="116" spans="1:4" ht="15.75">
      <c r="A116" s="143">
        <v>2</v>
      </c>
      <c r="B116" s="332" t="s">
        <v>16</v>
      </c>
      <c r="C116" s="333"/>
      <c r="D116" s="144">
        <f>D69</f>
        <v>1556.1937513693333</v>
      </c>
    </row>
    <row r="117" spans="1:4" ht="15.75">
      <c r="A117" s="143">
        <v>3</v>
      </c>
      <c r="B117" s="332" t="s">
        <v>36</v>
      </c>
      <c r="C117" s="333"/>
      <c r="D117" s="144">
        <f>D78</f>
        <v>83.801012999999983</v>
      </c>
    </row>
    <row r="118" spans="1:4" ht="15.75">
      <c r="A118" s="143">
        <v>4</v>
      </c>
      <c r="B118" s="332" t="s">
        <v>38</v>
      </c>
      <c r="C118" s="333"/>
      <c r="D118" s="144">
        <f>D94</f>
        <v>47.409041564967865</v>
      </c>
    </row>
    <row r="119" spans="1:4" ht="16.5" thickBot="1">
      <c r="A119" s="145">
        <v>5</v>
      </c>
      <c r="B119" s="336" t="s">
        <v>45</v>
      </c>
      <c r="C119" s="337"/>
      <c r="D119" s="146">
        <f>D101</f>
        <v>10</v>
      </c>
    </row>
    <row r="120" spans="1:4" ht="16.5" thickBot="1">
      <c r="A120" s="326" t="s">
        <v>56</v>
      </c>
      <c r="B120" s="368"/>
      <c r="C120" s="313"/>
      <c r="D120" s="75">
        <f>SUM(D115:D119)</f>
        <v>2896.273805934301</v>
      </c>
    </row>
    <row r="121" spans="1:4" ht="16.5" thickBot="1">
      <c r="A121" s="147">
        <v>6</v>
      </c>
      <c r="B121" s="369" t="s">
        <v>57</v>
      </c>
      <c r="C121" s="370"/>
      <c r="D121" s="148">
        <f>D112</f>
        <v>273.73520789964448</v>
      </c>
    </row>
    <row r="122" spans="1:4" ht="16.5" thickBot="1">
      <c r="A122" s="348" t="s">
        <v>58</v>
      </c>
      <c r="B122" s="349"/>
      <c r="C122" s="391"/>
      <c r="D122" s="75">
        <f>+D121+D120</f>
        <v>3170.0090138339456</v>
      </c>
    </row>
    <row r="123" spans="1:4" ht="16.5" thickBot="1">
      <c r="A123" s="9"/>
      <c r="B123" s="9"/>
      <c r="C123" s="9"/>
      <c r="D123" s="9"/>
    </row>
    <row r="124" spans="1:4" ht="16.5" thickBot="1">
      <c r="A124" s="149" t="s">
        <v>59</v>
      </c>
      <c r="B124" s="150"/>
      <c r="C124" s="151"/>
      <c r="D124" s="152"/>
    </row>
    <row r="125" spans="1:4" ht="15.75">
      <c r="A125" s="374" t="s">
        <v>60</v>
      </c>
      <c r="B125" s="375"/>
      <c r="C125" s="376"/>
      <c r="D125" s="153">
        <f>D122</f>
        <v>3170.0090138339456</v>
      </c>
    </row>
    <row r="126" spans="1:4" ht="16.5" thickBot="1">
      <c r="A126" s="377" t="s">
        <v>61</v>
      </c>
      <c r="B126" s="378"/>
      <c r="C126" s="379"/>
      <c r="D126" s="154">
        <f>D44+D78+D86</f>
        <v>364.3103448983012</v>
      </c>
    </row>
    <row r="127" spans="1:4" ht="15.75">
      <c r="A127" s="380" t="s">
        <v>51</v>
      </c>
      <c r="B127" s="381"/>
      <c r="C127" s="155">
        <f>C104</f>
        <v>2.0000000000000001E-4</v>
      </c>
      <c r="D127" s="154">
        <f>ROUND(D126*C127,2)</f>
        <v>7.0000000000000007E-2</v>
      </c>
    </row>
    <row r="128" spans="1:4" ht="15.75">
      <c r="A128" s="380" t="s">
        <v>52</v>
      </c>
      <c r="B128" s="381"/>
      <c r="C128" s="156">
        <f>C105</f>
        <v>2.0000000000000001E-4</v>
      </c>
      <c r="D128" s="154">
        <f>ROUND((D126+D127)*C128,2)</f>
        <v>7.0000000000000007E-2</v>
      </c>
    </row>
    <row r="129" spans="1:4" ht="16.5" thickBot="1">
      <c r="A129" s="382" t="s">
        <v>53</v>
      </c>
      <c r="B129" s="383"/>
      <c r="C129" s="157">
        <f>SUM(C107:C111)</f>
        <v>8.6499999999999994E-2</v>
      </c>
      <c r="D129" s="158">
        <f>ROUND((D126+D127+D128)/(1-C129)-(D126+D127+D128),2)</f>
        <v>34.51</v>
      </c>
    </row>
    <row r="130" spans="1:4" ht="16.5" thickBot="1">
      <c r="A130" s="384" t="s">
        <v>154</v>
      </c>
      <c r="B130" s="385"/>
      <c r="C130" s="386"/>
      <c r="D130" s="159">
        <f>SUM(D126:D129)</f>
        <v>398.96034489830117</v>
      </c>
    </row>
    <row r="131" spans="1:4" ht="16.5" thickBot="1">
      <c r="A131" s="365" t="s">
        <v>62</v>
      </c>
      <c r="B131" s="366"/>
      <c r="C131" s="367"/>
      <c r="D131" s="160">
        <f>+D125-D130</f>
        <v>2771.0486689356444</v>
      </c>
    </row>
    <row r="132" spans="1:4">
      <c r="A132" s="187"/>
      <c r="B132" s="187"/>
      <c r="C132" s="187"/>
      <c r="D132" s="187"/>
    </row>
    <row r="133" spans="1:4">
      <c r="A133" s="187"/>
      <c r="B133" s="187"/>
      <c r="C133" s="187"/>
      <c r="D133" s="187"/>
    </row>
    <row r="134" spans="1:4">
      <c r="A134" s="187"/>
      <c r="B134" s="187"/>
      <c r="C134" s="187"/>
      <c r="D134" s="187"/>
    </row>
    <row r="135" spans="1:4">
      <c r="A135" s="187"/>
      <c r="B135" s="187"/>
      <c r="C135" s="187"/>
      <c r="D135" s="187"/>
    </row>
    <row r="136" spans="1:4">
      <c r="A136" s="187"/>
      <c r="B136" s="187"/>
      <c r="C136" s="187"/>
      <c r="D136" s="187"/>
    </row>
    <row r="137" spans="1:4">
      <c r="A137" s="187"/>
      <c r="B137" s="187"/>
      <c r="C137" s="187"/>
      <c r="D137" s="187"/>
    </row>
  </sheetData>
  <mergeCells count="82">
    <mergeCell ref="A131:C131"/>
    <mergeCell ref="A102:D102"/>
    <mergeCell ref="A106:A111"/>
    <mergeCell ref="A112:B112"/>
    <mergeCell ref="B119:C119"/>
    <mergeCell ref="A120:C120"/>
    <mergeCell ref="B121:C121"/>
    <mergeCell ref="A86:B86"/>
    <mergeCell ref="B88:C88"/>
    <mergeCell ref="A90:B90"/>
    <mergeCell ref="A91:D91"/>
    <mergeCell ref="B93:C93"/>
    <mergeCell ref="A87:D87"/>
    <mergeCell ref="B71:C71"/>
    <mergeCell ref="A78:B78"/>
    <mergeCell ref="A79:D79"/>
    <mergeCell ref="B65:C65"/>
    <mergeCell ref="B66:C66"/>
    <mergeCell ref="B67:C67"/>
    <mergeCell ref="A69:C69"/>
    <mergeCell ref="B61:C61"/>
    <mergeCell ref="A63:C63"/>
    <mergeCell ref="A64:D64"/>
    <mergeCell ref="B68:C68"/>
    <mergeCell ref="A70:D70"/>
    <mergeCell ref="A62:D62"/>
    <mergeCell ref="A15:D15"/>
    <mergeCell ref="C20:D20"/>
    <mergeCell ref="A23:D23"/>
    <mergeCell ref="B30:C30"/>
    <mergeCell ref="A31:D31"/>
    <mergeCell ref="C19:D19"/>
    <mergeCell ref="B24:C24"/>
    <mergeCell ref="B25:C25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B99:C99"/>
    <mergeCell ref="B100:C100"/>
    <mergeCell ref="A101:C101"/>
    <mergeCell ref="B92:C92"/>
    <mergeCell ref="A95:D95"/>
    <mergeCell ref="A94:C94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D45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A9:D9"/>
    <mergeCell ref="A4:D4"/>
    <mergeCell ref="A5:D5"/>
    <mergeCell ref="A6:D6"/>
    <mergeCell ref="A7:D7"/>
    <mergeCell ref="A8:D8"/>
  </mergeCells>
  <conditionalFormatting sqref="D33">
    <cfRule type="cellIs" dxfId="11" priority="12" operator="greaterThan">
      <formula>0</formula>
    </cfRule>
  </conditionalFormatting>
  <conditionalFormatting sqref="D38">
    <cfRule type="cellIs" dxfId="10" priority="11" operator="greaterThan">
      <formula>0</formula>
    </cfRule>
  </conditionalFormatting>
  <conditionalFormatting sqref="D57:D61">
    <cfRule type="cellIs" dxfId="9" priority="10" operator="greaterThan">
      <formula>0</formula>
    </cfRule>
  </conditionalFormatting>
  <conditionalFormatting sqref="D93">
    <cfRule type="cellIs" dxfId="8" priority="9" operator="greaterThan">
      <formula>0</formula>
    </cfRule>
  </conditionalFormatting>
  <conditionalFormatting sqref="D97:D100">
    <cfRule type="cellIs" dxfId="7" priority="8" operator="greaterThan">
      <formula>0</formula>
    </cfRule>
  </conditionalFormatting>
  <conditionalFormatting sqref="C109:C110">
    <cfRule type="cellIs" dxfId="6" priority="7" operator="greaterThan">
      <formula>0</formula>
    </cfRule>
  </conditionalFormatting>
  <conditionalFormatting sqref="C47">
    <cfRule type="cellIs" dxfId="5" priority="6" operator="greaterThan">
      <formula>0</formula>
    </cfRule>
  </conditionalFormatting>
  <conditionalFormatting sqref="C49">
    <cfRule type="cellIs" dxfId="4" priority="5" operator="greaterThan">
      <formula>0</formula>
    </cfRule>
  </conditionalFormatting>
  <conditionalFormatting sqref="C52">
    <cfRule type="cellIs" dxfId="3" priority="4" operator="greaterThan">
      <formula>0</formula>
    </cfRule>
  </conditionalFormatting>
  <conditionalFormatting sqref="C54">
    <cfRule type="cellIs" dxfId="2" priority="3" operator="greaterThan">
      <formula>0</formula>
    </cfRule>
  </conditionalFormatting>
  <conditionalFormatting sqref="C25">
    <cfRule type="cellIs" dxfId="1" priority="2" operator="greaterThan">
      <formula>0</formula>
    </cfRule>
  </conditionalFormatting>
  <conditionalFormatting sqref="D89">
    <cfRule type="cellIs" dxfId="0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G39"/>
  <sheetViews>
    <sheetView topLeftCell="D34" zoomScale="130" zoomScaleNormal="130" workbookViewId="0">
      <selection activeCell="F43" sqref="F43"/>
    </sheetView>
  </sheetViews>
  <sheetFormatPr defaultRowHeight="15"/>
  <cols>
    <col min="2" max="2" width="36.42578125" customWidth="1"/>
    <col min="3" max="3" width="13" customWidth="1"/>
    <col min="4" max="4" width="11.7109375" customWidth="1"/>
    <col min="5" max="5" width="12.5703125" customWidth="1"/>
    <col min="6" max="6" width="17.28515625" customWidth="1"/>
    <col min="7" max="7" width="17.85546875" customWidth="1"/>
  </cols>
  <sheetData>
    <row r="1" spans="1:7">
      <c r="A1" s="392" t="s">
        <v>175</v>
      </c>
      <c r="B1" s="392"/>
      <c r="C1" s="392"/>
      <c r="D1" s="392"/>
      <c r="E1" s="392"/>
      <c r="F1" s="392"/>
      <c r="G1" s="392"/>
    </row>
    <row r="2" spans="1:7" ht="15.75" thickBot="1">
      <c r="A2" s="196"/>
      <c r="B2" s="197"/>
      <c r="C2" s="197"/>
      <c r="D2" s="197"/>
      <c r="E2" s="197"/>
      <c r="F2" s="197"/>
      <c r="G2" s="197"/>
    </row>
    <row r="3" spans="1:7">
      <c r="A3" s="393" t="s">
        <v>194</v>
      </c>
      <c r="B3" s="394"/>
      <c r="C3" s="394"/>
      <c r="D3" s="394"/>
      <c r="E3" s="394"/>
      <c r="F3" s="394"/>
      <c r="G3" s="395"/>
    </row>
    <row r="4" spans="1:7" ht="28.5">
      <c r="A4" s="183" t="s">
        <v>135</v>
      </c>
      <c r="B4" s="183" t="s">
        <v>136</v>
      </c>
      <c r="C4" s="183" t="s">
        <v>168</v>
      </c>
      <c r="D4" s="183" t="s">
        <v>137</v>
      </c>
      <c r="E4" s="183" t="s">
        <v>138</v>
      </c>
      <c r="F4" s="183" t="s">
        <v>139</v>
      </c>
      <c r="G4" s="183" t="s">
        <v>140</v>
      </c>
    </row>
    <row r="5" spans="1:7" ht="67.5" customHeight="1">
      <c r="A5" s="191">
        <v>1</v>
      </c>
      <c r="B5" s="194" t="s">
        <v>331</v>
      </c>
      <c r="C5" s="194" t="s">
        <v>173</v>
      </c>
      <c r="D5" s="192" t="s">
        <v>141</v>
      </c>
      <c r="E5" s="192">
        <v>4</v>
      </c>
      <c r="F5" s="193">
        <v>5</v>
      </c>
      <c r="G5" s="193">
        <f>E5*F5</f>
        <v>20</v>
      </c>
    </row>
    <row r="6" spans="1:7" ht="31.5" customHeight="1">
      <c r="A6" s="191">
        <v>2</v>
      </c>
      <c r="B6" s="195" t="s">
        <v>332</v>
      </c>
      <c r="C6" s="195" t="s">
        <v>169</v>
      </c>
      <c r="D6" s="192" t="s">
        <v>141</v>
      </c>
      <c r="E6" s="192">
        <v>4</v>
      </c>
      <c r="F6" s="193">
        <v>6</v>
      </c>
      <c r="G6" s="193">
        <f>E6*F6</f>
        <v>24</v>
      </c>
    </row>
    <row r="7" spans="1:7" ht="30.75" customHeight="1">
      <c r="A7" s="191">
        <v>3</v>
      </c>
      <c r="B7" s="195" t="s">
        <v>336</v>
      </c>
      <c r="C7" s="195" t="s">
        <v>171</v>
      </c>
      <c r="D7" s="192" t="s">
        <v>172</v>
      </c>
      <c r="E7" s="192">
        <v>2</v>
      </c>
      <c r="F7" s="193">
        <v>14</v>
      </c>
      <c r="G7" s="193">
        <f>E7*F7</f>
        <v>28</v>
      </c>
    </row>
    <row r="8" spans="1:7" ht="30.75" customHeight="1">
      <c r="A8" s="191">
        <v>4</v>
      </c>
      <c r="B8" s="195" t="s">
        <v>337</v>
      </c>
      <c r="C8" s="195" t="s">
        <v>169</v>
      </c>
      <c r="D8" s="192" t="s">
        <v>172</v>
      </c>
      <c r="E8" s="192">
        <v>2</v>
      </c>
      <c r="F8" s="193">
        <v>20</v>
      </c>
      <c r="G8" s="193">
        <f>E8*F8</f>
        <v>40</v>
      </c>
    </row>
    <row r="9" spans="1:7">
      <c r="A9" s="191">
        <v>5</v>
      </c>
      <c r="B9" s="195" t="s">
        <v>335</v>
      </c>
      <c r="C9" s="195" t="s">
        <v>174</v>
      </c>
      <c r="D9" s="192" t="s">
        <v>141</v>
      </c>
      <c r="E9" s="192">
        <v>4</v>
      </c>
      <c r="F9" s="193">
        <v>2</v>
      </c>
      <c r="G9" s="193">
        <f>E9*F9</f>
        <v>8</v>
      </c>
    </row>
    <row r="10" spans="1:7">
      <c r="A10" s="396" t="s">
        <v>142</v>
      </c>
      <c r="B10" s="397"/>
      <c r="C10" s="397"/>
      <c r="D10" s="397"/>
      <c r="E10" s="397"/>
      <c r="F10" s="398"/>
      <c r="G10" s="190">
        <f>SUM(G5:G9)</f>
        <v>120</v>
      </c>
    </row>
    <row r="11" spans="1:7">
      <c r="A11" s="399" t="s">
        <v>143</v>
      </c>
      <c r="B11" s="400"/>
      <c r="C11" s="400"/>
      <c r="D11" s="400"/>
      <c r="E11" s="400"/>
      <c r="F11" s="401"/>
      <c r="G11" s="7">
        <f>G10/12</f>
        <v>10</v>
      </c>
    </row>
    <row r="12" spans="1:7" ht="15.75" thickBot="1">
      <c r="A12" s="402" t="s">
        <v>144</v>
      </c>
      <c r="B12" s="403"/>
      <c r="C12" s="403"/>
      <c r="D12" s="403"/>
      <c r="E12" s="403"/>
      <c r="F12" s="404"/>
      <c r="G12" s="7">
        <v>10</v>
      </c>
    </row>
    <row r="13" spans="1:7">
      <c r="A13" s="188"/>
      <c r="B13" s="188"/>
      <c r="C13" s="188"/>
      <c r="D13" s="188"/>
      <c r="E13" s="188"/>
      <c r="F13" s="188"/>
      <c r="G13" s="188"/>
    </row>
    <row r="14" spans="1:7">
      <c r="A14" s="188"/>
      <c r="B14" s="188"/>
      <c r="C14" s="188"/>
      <c r="D14" s="188"/>
      <c r="E14" s="188"/>
      <c r="F14" s="188"/>
      <c r="G14" s="188"/>
    </row>
    <row r="15" spans="1:7" ht="15.75" thickBot="1">
      <c r="A15" s="188"/>
      <c r="B15" s="188"/>
      <c r="C15" s="188"/>
      <c r="D15" s="188"/>
      <c r="E15" s="188"/>
      <c r="F15" s="188"/>
      <c r="G15" s="188"/>
    </row>
    <row r="16" spans="1:7">
      <c r="A16" s="393" t="s">
        <v>195</v>
      </c>
      <c r="B16" s="394"/>
      <c r="C16" s="394"/>
      <c r="D16" s="394"/>
      <c r="E16" s="394"/>
      <c r="F16" s="394"/>
      <c r="G16" s="395"/>
    </row>
    <row r="17" spans="1:7" ht="28.5">
      <c r="A17" s="183" t="s">
        <v>135</v>
      </c>
      <c r="B17" s="183" t="s">
        <v>136</v>
      </c>
      <c r="C17" s="183" t="s">
        <v>168</v>
      </c>
      <c r="D17" s="183" t="s">
        <v>137</v>
      </c>
      <c r="E17" s="183" t="s">
        <v>138</v>
      </c>
      <c r="F17" s="183" t="s">
        <v>139</v>
      </c>
      <c r="G17" s="183" t="s">
        <v>140</v>
      </c>
    </row>
    <row r="18" spans="1:7" ht="67.5" customHeight="1">
      <c r="A18" s="191">
        <v>1</v>
      </c>
      <c r="B18" s="194" t="s">
        <v>331</v>
      </c>
      <c r="C18" s="194" t="s">
        <v>173</v>
      </c>
      <c r="D18" s="192" t="s">
        <v>141</v>
      </c>
      <c r="E18" s="192">
        <v>4</v>
      </c>
      <c r="F18" s="193">
        <v>5</v>
      </c>
      <c r="G18" s="193">
        <f>E18*F18</f>
        <v>20</v>
      </c>
    </row>
    <row r="19" spans="1:7" ht="31.5" customHeight="1">
      <c r="A19" s="191">
        <v>2</v>
      </c>
      <c r="B19" s="195" t="s">
        <v>332</v>
      </c>
      <c r="C19" s="195" t="s">
        <v>169</v>
      </c>
      <c r="D19" s="192" t="s">
        <v>141</v>
      </c>
      <c r="E19" s="192">
        <v>4</v>
      </c>
      <c r="F19" s="193">
        <v>6</v>
      </c>
      <c r="G19" s="193">
        <f>E19*F19</f>
        <v>24</v>
      </c>
    </row>
    <row r="20" spans="1:7" ht="30.75" customHeight="1">
      <c r="A20" s="191">
        <v>3</v>
      </c>
      <c r="B20" s="195" t="s">
        <v>333</v>
      </c>
      <c r="C20" s="195" t="s">
        <v>171</v>
      </c>
      <c r="D20" s="192" t="s">
        <v>172</v>
      </c>
      <c r="E20" s="192">
        <v>2</v>
      </c>
      <c r="F20" s="193">
        <v>9</v>
      </c>
      <c r="G20" s="193">
        <f>E20*F20</f>
        <v>18</v>
      </c>
    </row>
    <row r="21" spans="1:7" ht="30.75" customHeight="1">
      <c r="A21" s="191">
        <v>4</v>
      </c>
      <c r="B21" s="195" t="s">
        <v>334</v>
      </c>
      <c r="C21" s="195" t="s">
        <v>169</v>
      </c>
      <c r="D21" s="192" t="s">
        <v>172</v>
      </c>
      <c r="E21" s="192">
        <v>2</v>
      </c>
      <c r="F21" s="193">
        <v>13</v>
      </c>
      <c r="G21" s="193">
        <f>E21*F21</f>
        <v>26</v>
      </c>
    </row>
    <row r="22" spans="1:7">
      <c r="A22" s="191">
        <v>5</v>
      </c>
      <c r="B22" s="195" t="s">
        <v>335</v>
      </c>
      <c r="C22" s="195" t="s">
        <v>174</v>
      </c>
      <c r="D22" s="192" t="s">
        <v>141</v>
      </c>
      <c r="E22" s="192">
        <v>4</v>
      </c>
      <c r="F22" s="193">
        <v>2</v>
      </c>
      <c r="G22" s="193">
        <f>E22*F22</f>
        <v>8</v>
      </c>
    </row>
    <row r="23" spans="1:7">
      <c r="A23" s="396" t="s">
        <v>142</v>
      </c>
      <c r="B23" s="397"/>
      <c r="C23" s="397"/>
      <c r="D23" s="397"/>
      <c r="E23" s="397"/>
      <c r="F23" s="398"/>
      <c r="G23" s="190">
        <f>SUM(G18:G22)</f>
        <v>96</v>
      </c>
    </row>
    <row r="24" spans="1:7">
      <c r="A24" s="399" t="s">
        <v>143</v>
      </c>
      <c r="B24" s="400"/>
      <c r="C24" s="400"/>
      <c r="D24" s="400"/>
      <c r="E24" s="400"/>
      <c r="F24" s="401"/>
      <c r="G24" s="7">
        <f>G23/12</f>
        <v>8</v>
      </c>
    </row>
    <row r="25" spans="1:7" ht="15.75" thickBot="1">
      <c r="A25" s="402" t="s">
        <v>144</v>
      </c>
      <c r="B25" s="403"/>
      <c r="C25" s="403"/>
      <c r="D25" s="403"/>
      <c r="E25" s="403"/>
      <c r="F25" s="404"/>
      <c r="G25" s="8">
        <v>8</v>
      </c>
    </row>
    <row r="26" spans="1:7">
      <c r="A26" s="188"/>
      <c r="B26" s="188"/>
      <c r="C26" s="188"/>
      <c r="D26" s="188"/>
      <c r="E26" s="188"/>
      <c r="F26" s="188"/>
      <c r="G26" s="188"/>
    </row>
    <row r="27" spans="1:7">
      <c r="A27" s="188"/>
      <c r="B27" s="188"/>
      <c r="C27" s="188"/>
      <c r="D27" s="188"/>
      <c r="E27" s="188"/>
      <c r="F27" s="188"/>
      <c r="G27" s="188"/>
    </row>
    <row r="28" spans="1:7" ht="15.75" thickBot="1">
      <c r="A28" s="188"/>
      <c r="B28" s="188"/>
      <c r="C28" s="188"/>
      <c r="D28" s="188"/>
      <c r="E28" s="188"/>
      <c r="F28" s="188"/>
      <c r="G28" s="188"/>
    </row>
    <row r="29" spans="1:7">
      <c r="A29" s="393" t="s">
        <v>182</v>
      </c>
      <c r="B29" s="394"/>
      <c r="C29" s="394"/>
      <c r="D29" s="394"/>
      <c r="E29" s="394"/>
      <c r="F29" s="394"/>
      <c r="G29" s="395"/>
    </row>
    <row r="30" spans="1:7" ht="28.5">
      <c r="A30" s="183" t="s">
        <v>135</v>
      </c>
      <c r="B30" s="183" t="s">
        <v>136</v>
      </c>
      <c r="C30" s="183" t="s">
        <v>168</v>
      </c>
      <c r="D30" s="183" t="s">
        <v>137</v>
      </c>
      <c r="E30" s="183" t="s">
        <v>138</v>
      </c>
      <c r="F30" s="183" t="s">
        <v>139</v>
      </c>
      <c r="G30" s="183" t="s">
        <v>140</v>
      </c>
    </row>
    <row r="31" spans="1:7" ht="28.5">
      <c r="A31" s="191">
        <v>1</v>
      </c>
      <c r="B31" s="194" t="s">
        <v>326</v>
      </c>
      <c r="C31" s="194" t="s">
        <v>169</v>
      </c>
      <c r="D31" s="192" t="s">
        <v>141</v>
      </c>
      <c r="E31" s="192">
        <v>4</v>
      </c>
      <c r="F31" s="193">
        <v>10</v>
      </c>
      <c r="G31" s="193">
        <f t="shared" ref="G31:G36" si="0">E31*F31</f>
        <v>40</v>
      </c>
    </row>
    <row r="32" spans="1:7" ht="42.75">
      <c r="A32" s="191">
        <v>2</v>
      </c>
      <c r="B32" s="194" t="s">
        <v>325</v>
      </c>
      <c r="C32" s="194" t="s">
        <v>169</v>
      </c>
      <c r="D32" s="192" t="s">
        <v>141</v>
      </c>
      <c r="E32" s="192">
        <v>6</v>
      </c>
      <c r="F32" s="193">
        <v>15</v>
      </c>
      <c r="G32" s="193">
        <f t="shared" si="0"/>
        <v>90</v>
      </c>
    </row>
    <row r="33" spans="1:7" ht="28.5">
      <c r="A33" s="191">
        <v>3</v>
      </c>
      <c r="B33" s="194" t="s">
        <v>327</v>
      </c>
      <c r="C33" s="194" t="s">
        <v>170</v>
      </c>
      <c r="D33" s="192" t="s">
        <v>141</v>
      </c>
      <c r="E33" s="192">
        <v>4</v>
      </c>
      <c r="F33" s="193">
        <v>15</v>
      </c>
      <c r="G33" s="193">
        <f t="shared" si="0"/>
        <v>60</v>
      </c>
    </row>
    <row r="34" spans="1:7" ht="28.5">
      <c r="A34" s="191">
        <v>4</v>
      </c>
      <c r="B34" s="194" t="s">
        <v>328</v>
      </c>
      <c r="C34" s="194" t="s">
        <v>169</v>
      </c>
      <c r="D34" s="192" t="s">
        <v>141</v>
      </c>
      <c r="E34" s="192">
        <v>4</v>
      </c>
      <c r="F34" s="193">
        <v>4</v>
      </c>
      <c r="G34" s="193">
        <f t="shared" si="0"/>
        <v>16</v>
      </c>
    </row>
    <row r="35" spans="1:7">
      <c r="A35" s="191"/>
      <c r="B35" s="194" t="s">
        <v>329</v>
      </c>
      <c r="C35" s="194" t="s">
        <v>170</v>
      </c>
      <c r="D35" s="192" t="s">
        <v>196</v>
      </c>
      <c r="E35" s="192">
        <v>4</v>
      </c>
      <c r="F35" s="193">
        <v>16</v>
      </c>
      <c r="G35" s="193">
        <f t="shared" si="0"/>
        <v>64</v>
      </c>
    </row>
    <row r="36" spans="1:7" ht="28.5">
      <c r="A36" s="191">
        <v>5</v>
      </c>
      <c r="B36" s="192" t="s">
        <v>330</v>
      </c>
      <c r="C36" s="192" t="s">
        <v>169</v>
      </c>
      <c r="D36" s="192" t="s">
        <v>141</v>
      </c>
      <c r="E36" s="192">
        <v>6</v>
      </c>
      <c r="F36" s="193">
        <v>5</v>
      </c>
      <c r="G36" s="193">
        <f t="shared" si="0"/>
        <v>30</v>
      </c>
    </row>
    <row r="37" spans="1:7">
      <c r="A37" s="396" t="s">
        <v>142</v>
      </c>
      <c r="B37" s="397"/>
      <c r="C37" s="397"/>
      <c r="D37" s="397"/>
      <c r="E37" s="397"/>
      <c r="F37" s="398"/>
      <c r="G37" s="190">
        <f>SUM(G31:G36)</f>
        <v>300</v>
      </c>
    </row>
    <row r="38" spans="1:7">
      <c r="A38" s="399" t="s">
        <v>143</v>
      </c>
      <c r="B38" s="400"/>
      <c r="C38" s="400"/>
      <c r="D38" s="400"/>
      <c r="E38" s="400"/>
      <c r="F38" s="401"/>
      <c r="G38" s="7">
        <f>G37/12</f>
        <v>25</v>
      </c>
    </row>
    <row r="39" spans="1:7" ht="15.75" thickBot="1">
      <c r="A39" s="402" t="s">
        <v>144</v>
      </c>
      <c r="B39" s="403"/>
      <c r="C39" s="403"/>
      <c r="D39" s="403"/>
      <c r="E39" s="403"/>
      <c r="F39" s="404"/>
      <c r="G39" s="8">
        <v>25</v>
      </c>
    </row>
  </sheetData>
  <mergeCells count="13">
    <mergeCell ref="A37:F37"/>
    <mergeCell ref="A38:F38"/>
    <mergeCell ref="A39:F39"/>
    <mergeCell ref="A29:G29"/>
    <mergeCell ref="A16:G16"/>
    <mergeCell ref="A23:F23"/>
    <mergeCell ref="A24:F24"/>
    <mergeCell ref="A25:F25"/>
    <mergeCell ref="A1:G1"/>
    <mergeCell ref="A3:G3"/>
    <mergeCell ref="A10:F10"/>
    <mergeCell ref="A11:F11"/>
    <mergeCell ref="A12:F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"/>
  <sheetViews>
    <sheetView workbookViewId="0">
      <selection activeCell="H18" sqref="H18"/>
    </sheetView>
  </sheetViews>
  <sheetFormatPr defaultRowHeight="15"/>
  <cols>
    <col min="1" max="1" width="59.7109375" customWidth="1"/>
    <col min="2" max="2" width="14.42578125" customWidth="1"/>
    <col min="3" max="3" width="15" customWidth="1"/>
    <col min="4" max="4" width="12.42578125" customWidth="1"/>
    <col min="5" max="5" width="13.140625" customWidth="1"/>
  </cols>
  <sheetData>
    <row r="2" spans="1:4">
      <c r="A2" s="233" t="s">
        <v>207</v>
      </c>
      <c r="B2" s="233" t="s">
        <v>339</v>
      </c>
      <c r="C2" s="233" t="s">
        <v>312</v>
      </c>
      <c r="D2" s="233" t="s">
        <v>338</v>
      </c>
    </row>
    <row r="3" spans="1:4">
      <c r="A3" s="233" t="s">
        <v>202</v>
      </c>
      <c r="B3" s="234">
        <v>2</v>
      </c>
      <c r="C3" s="233">
        <v>2</v>
      </c>
      <c r="D3" s="237">
        <f>B3*C3</f>
        <v>4</v>
      </c>
    </row>
    <row r="4" spans="1:4">
      <c r="A4" s="233" t="s">
        <v>203</v>
      </c>
      <c r="B4" s="234">
        <v>3</v>
      </c>
      <c r="C4" s="233">
        <v>2</v>
      </c>
      <c r="D4" s="237">
        <f t="shared" ref="D4:D7" si="0">B4*C4</f>
        <v>6</v>
      </c>
    </row>
    <row r="5" spans="1:4">
      <c r="A5" s="233" t="s">
        <v>204</v>
      </c>
      <c r="B5" s="234">
        <v>4</v>
      </c>
      <c r="C5" s="233">
        <v>4</v>
      </c>
      <c r="D5" s="237">
        <f t="shared" si="0"/>
        <v>16</v>
      </c>
    </row>
    <row r="6" spans="1:4">
      <c r="A6" s="233" t="s">
        <v>205</v>
      </c>
      <c r="B6" s="234">
        <v>0.5</v>
      </c>
      <c r="C6" s="233">
        <v>4</v>
      </c>
      <c r="D6" s="237">
        <f t="shared" si="0"/>
        <v>2</v>
      </c>
    </row>
    <row r="7" spans="1:4">
      <c r="A7" s="233" t="s">
        <v>206</v>
      </c>
      <c r="B7" s="234">
        <v>2</v>
      </c>
      <c r="C7" s="233">
        <v>4</v>
      </c>
      <c r="D7" s="237">
        <f t="shared" si="0"/>
        <v>8</v>
      </c>
    </row>
    <row r="8" spans="1:4">
      <c r="A8" s="233" t="s">
        <v>210</v>
      </c>
      <c r="B8" s="405">
        <f>D8/12</f>
        <v>3</v>
      </c>
      <c r="C8" s="406"/>
      <c r="D8" s="237">
        <f>SUM(D3:D7)</f>
        <v>36</v>
      </c>
    </row>
    <row r="9" spans="1:4">
      <c r="A9" s="235" t="s">
        <v>208</v>
      </c>
      <c r="B9" s="236" t="s">
        <v>313</v>
      </c>
      <c r="C9" s="235"/>
      <c r="D9" s="238"/>
    </row>
    <row r="10" spans="1:4">
      <c r="A10" s="235" t="s">
        <v>202</v>
      </c>
      <c r="B10" s="236">
        <v>0.7</v>
      </c>
      <c r="C10" s="235">
        <v>2</v>
      </c>
      <c r="D10" s="238">
        <f>B10*C10</f>
        <v>1.4</v>
      </c>
    </row>
    <row r="11" spans="1:4">
      <c r="A11" s="235" t="s">
        <v>203</v>
      </c>
      <c r="B11" s="236">
        <v>0.5</v>
      </c>
      <c r="C11" s="235">
        <v>2</v>
      </c>
      <c r="D11" s="238">
        <f t="shared" ref="D11:D14" si="1">B11*C11</f>
        <v>1</v>
      </c>
    </row>
    <row r="12" spans="1:4">
      <c r="A12" s="235" t="s">
        <v>204</v>
      </c>
      <c r="B12" s="236">
        <v>0.46</v>
      </c>
      <c r="C12" s="235">
        <v>4</v>
      </c>
      <c r="D12" s="238">
        <f t="shared" si="1"/>
        <v>1.84</v>
      </c>
    </row>
    <row r="13" spans="1:4">
      <c r="A13" s="235" t="s">
        <v>205</v>
      </c>
      <c r="B13" s="236">
        <v>0.2</v>
      </c>
      <c r="C13" s="235">
        <v>4</v>
      </c>
      <c r="D13" s="238">
        <f t="shared" si="1"/>
        <v>0.8</v>
      </c>
    </row>
    <row r="14" spans="1:4">
      <c r="A14" s="235" t="s">
        <v>206</v>
      </c>
      <c r="B14" s="236">
        <v>1.6</v>
      </c>
      <c r="C14" s="235">
        <v>4</v>
      </c>
      <c r="D14" s="238">
        <f t="shared" si="1"/>
        <v>6.4</v>
      </c>
    </row>
    <row r="15" spans="1:4">
      <c r="A15" s="235" t="s">
        <v>209</v>
      </c>
      <c r="B15" s="236">
        <v>7</v>
      </c>
      <c r="C15" s="235">
        <v>2</v>
      </c>
      <c r="D15" s="238">
        <f>B15*C15</f>
        <v>14</v>
      </c>
    </row>
    <row r="16" spans="1:4">
      <c r="A16" s="235" t="s">
        <v>210</v>
      </c>
      <c r="B16" s="407">
        <f>D16/12</f>
        <v>2.0033333333333334</v>
      </c>
      <c r="C16" s="408"/>
      <c r="D16" s="238">
        <f t="shared" ref="D16" si="2">SUM(D11:D15)</f>
        <v>24.04</v>
      </c>
    </row>
    <row r="18" spans="1:4">
      <c r="A18" s="409" t="s">
        <v>340</v>
      </c>
      <c r="B18" s="409"/>
      <c r="C18" s="409"/>
      <c r="D18" s="409"/>
    </row>
    <row r="19" spans="1:4">
      <c r="A19" s="409"/>
      <c r="B19" s="409"/>
      <c r="C19" s="409"/>
      <c r="D19" s="409"/>
    </row>
  </sheetData>
  <mergeCells count="3">
    <mergeCell ref="B8:C8"/>
    <mergeCell ref="B16:C16"/>
    <mergeCell ref="A18:D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5"/>
  <sheetViews>
    <sheetView topLeftCell="A199" workbookViewId="0">
      <selection activeCell="D215" sqref="D215:N215"/>
    </sheetView>
  </sheetViews>
  <sheetFormatPr defaultRowHeight="15"/>
  <sheetData>
    <row r="2" spans="1:14">
      <c r="A2" s="411" t="s">
        <v>211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3"/>
    </row>
    <row r="3" spans="1:14">
      <c r="A3" s="414" t="s">
        <v>212</v>
      </c>
      <c r="B3" s="414"/>
      <c r="C3" s="414"/>
      <c r="D3" s="414" t="s">
        <v>213</v>
      </c>
      <c r="E3" s="414"/>
      <c r="F3" s="414"/>
      <c r="G3" s="414"/>
      <c r="H3" s="414"/>
      <c r="I3" s="414"/>
      <c r="J3" s="414"/>
      <c r="K3" s="414"/>
      <c r="L3" s="414"/>
      <c r="M3" s="414"/>
      <c r="N3" s="414"/>
    </row>
    <row r="4" spans="1:14">
      <c r="A4" s="220" t="s">
        <v>0</v>
      </c>
      <c r="B4" s="410" t="s">
        <v>214</v>
      </c>
      <c r="C4" s="410"/>
      <c r="D4" s="410" t="s">
        <v>215</v>
      </c>
      <c r="E4" s="410"/>
      <c r="F4" s="410"/>
      <c r="G4" s="410"/>
      <c r="H4" s="410"/>
      <c r="I4" s="410"/>
      <c r="J4" s="410"/>
      <c r="K4" s="410"/>
      <c r="L4" s="410"/>
      <c r="M4" s="410"/>
      <c r="N4" s="410"/>
    </row>
    <row r="5" spans="1:14">
      <c r="A5" s="221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222"/>
    </row>
    <row r="6" spans="1:14">
      <c r="A6" s="223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222"/>
    </row>
    <row r="7" spans="1:14">
      <c r="A7" s="220" t="s">
        <v>216</v>
      </c>
      <c r="B7" s="410" t="s">
        <v>217</v>
      </c>
      <c r="C7" s="410"/>
      <c r="D7" s="410" t="s">
        <v>218</v>
      </c>
      <c r="E7" s="410"/>
      <c r="F7" s="410"/>
      <c r="G7" s="410"/>
      <c r="H7" s="410"/>
      <c r="I7" s="410"/>
      <c r="J7" s="410"/>
      <c r="K7" s="410"/>
      <c r="L7" s="410"/>
      <c r="M7" s="410"/>
      <c r="N7" s="410"/>
    </row>
    <row r="8" spans="1:14">
      <c r="A8" s="223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222"/>
    </row>
    <row r="9" spans="1:14">
      <c r="A9" s="410" t="s">
        <v>15</v>
      </c>
      <c r="B9" s="410"/>
      <c r="C9" s="410"/>
      <c r="D9" s="410" t="s">
        <v>219</v>
      </c>
      <c r="E9" s="410"/>
      <c r="F9" s="410"/>
      <c r="G9" s="410"/>
      <c r="H9" s="410"/>
      <c r="I9" s="410"/>
      <c r="J9" s="410"/>
      <c r="K9" s="410"/>
      <c r="L9" s="410"/>
      <c r="M9" s="410"/>
      <c r="N9" s="410"/>
    </row>
    <row r="10" spans="1:14">
      <c r="A10" s="223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222"/>
    </row>
    <row r="11" spans="1:14">
      <c r="A11" s="223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222"/>
    </row>
    <row r="12" spans="1:14">
      <c r="A12" s="223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222"/>
    </row>
    <row r="13" spans="1:14">
      <c r="A13" s="411" t="s">
        <v>220</v>
      </c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3"/>
    </row>
    <row r="14" spans="1:14">
      <c r="A14" s="414" t="s">
        <v>212</v>
      </c>
      <c r="B14" s="414"/>
      <c r="C14" s="414"/>
      <c r="D14" s="414" t="s">
        <v>213</v>
      </c>
      <c r="E14" s="414"/>
      <c r="F14" s="414"/>
      <c r="G14" s="414"/>
      <c r="H14" s="414"/>
      <c r="I14" s="414"/>
      <c r="J14" s="414"/>
      <c r="K14" s="414"/>
      <c r="L14" s="414"/>
      <c r="M14" s="414"/>
      <c r="N14" s="414"/>
    </row>
    <row r="15" spans="1:14">
      <c r="A15" s="220" t="s">
        <v>0</v>
      </c>
      <c r="B15" s="410" t="s">
        <v>221</v>
      </c>
      <c r="C15" s="410"/>
      <c r="D15" s="410" t="s">
        <v>222</v>
      </c>
      <c r="E15" s="410"/>
      <c r="F15" s="410"/>
      <c r="G15" s="410"/>
      <c r="H15" s="410"/>
      <c r="I15" s="410"/>
      <c r="J15" s="410"/>
      <c r="K15" s="410"/>
      <c r="L15" s="410"/>
      <c r="M15" s="410"/>
      <c r="N15" s="410"/>
    </row>
    <row r="16" spans="1:14">
      <c r="A16" s="223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222"/>
    </row>
    <row r="17" spans="1:14">
      <c r="A17" s="223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222"/>
    </row>
    <row r="18" spans="1:14">
      <c r="A18" s="223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222"/>
    </row>
    <row r="19" spans="1:14">
      <c r="A19" s="223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222"/>
    </row>
    <row r="20" spans="1:14">
      <c r="A20" s="220" t="s">
        <v>1</v>
      </c>
      <c r="B20" s="410" t="s">
        <v>223</v>
      </c>
      <c r="C20" s="410"/>
      <c r="D20" s="410" t="s">
        <v>224</v>
      </c>
      <c r="E20" s="410"/>
      <c r="F20" s="410"/>
      <c r="G20" s="410"/>
      <c r="H20" s="410"/>
      <c r="I20" s="410"/>
      <c r="J20" s="410"/>
      <c r="K20" s="410"/>
      <c r="L20" s="410"/>
      <c r="M20" s="410"/>
      <c r="N20" s="410"/>
    </row>
    <row r="21" spans="1:14">
      <c r="A21" s="223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222"/>
    </row>
    <row r="22" spans="1:14">
      <c r="A22" s="223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222"/>
    </row>
    <row r="23" spans="1:14">
      <c r="A23" s="223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222"/>
    </row>
    <row r="24" spans="1:14">
      <c r="A24" s="223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222"/>
    </row>
    <row r="25" spans="1:14">
      <c r="A25" s="410" t="s">
        <v>225</v>
      </c>
      <c r="B25" s="410"/>
      <c r="C25" s="410"/>
      <c r="D25" s="410" t="s">
        <v>219</v>
      </c>
      <c r="E25" s="410"/>
      <c r="F25" s="410"/>
      <c r="G25" s="410"/>
      <c r="H25" s="410"/>
      <c r="I25" s="410"/>
      <c r="J25" s="410"/>
      <c r="K25" s="410"/>
      <c r="L25" s="410"/>
      <c r="M25" s="410"/>
      <c r="N25" s="410"/>
    </row>
    <row r="26" spans="1:14">
      <c r="A26" s="223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222"/>
    </row>
    <row r="27" spans="1:14">
      <c r="A27" s="223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222"/>
    </row>
    <row r="28" spans="1:14">
      <c r="A28" s="220" t="s">
        <v>3</v>
      </c>
      <c r="B28" s="410" t="s">
        <v>226</v>
      </c>
      <c r="C28" s="410"/>
      <c r="D28" s="410" t="s">
        <v>227</v>
      </c>
      <c r="E28" s="410"/>
      <c r="F28" s="410"/>
      <c r="G28" s="410"/>
      <c r="H28" s="410"/>
      <c r="I28" s="410"/>
      <c r="J28" s="410"/>
      <c r="K28" s="410"/>
      <c r="L28" s="410"/>
      <c r="M28" s="410"/>
      <c r="N28" s="410"/>
    </row>
    <row r="29" spans="1:14">
      <c r="A29" s="224"/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6"/>
    </row>
    <row r="30" spans="1:14">
      <c r="A30" s="223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222"/>
    </row>
    <row r="31" spans="1:14">
      <c r="A31" s="410" t="s">
        <v>15</v>
      </c>
      <c r="B31" s="410"/>
      <c r="C31" s="410"/>
      <c r="D31" s="410" t="s">
        <v>228</v>
      </c>
      <c r="E31" s="410"/>
      <c r="F31" s="410"/>
      <c r="G31" s="410"/>
      <c r="H31" s="410"/>
      <c r="I31" s="410"/>
      <c r="J31" s="410"/>
      <c r="K31" s="410"/>
      <c r="L31" s="410"/>
      <c r="M31" s="410"/>
      <c r="N31" s="410"/>
    </row>
    <row r="32" spans="1:14">
      <c r="A32" s="223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222"/>
    </row>
    <row r="33" spans="1:14">
      <c r="A33" s="223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222"/>
    </row>
    <row r="34" spans="1:14">
      <c r="A34" s="411" t="s">
        <v>229</v>
      </c>
      <c r="B34" s="412"/>
      <c r="C34" s="412"/>
      <c r="D34" s="412"/>
      <c r="E34" s="412"/>
      <c r="F34" s="412"/>
      <c r="G34" s="412"/>
      <c r="H34" s="412"/>
      <c r="I34" s="412"/>
      <c r="J34" s="412"/>
      <c r="K34" s="412"/>
      <c r="L34" s="412"/>
      <c r="M34" s="412"/>
      <c r="N34" s="413"/>
    </row>
    <row r="35" spans="1:14">
      <c r="A35" s="414" t="s">
        <v>212</v>
      </c>
      <c r="B35" s="414"/>
      <c r="C35" s="414"/>
      <c r="D35" s="414" t="s">
        <v>213</v>
      </c>
      <c r="E35" s="414"/>
      <c r="F35" s="414"/>
      <c r="G35" s="414"/>
      <c r="H35" s="414"/>
      <c r="I35" s="414"/>
      <c r="J35" s="414"/>
      <c r="K35" s="414"/>
      <c r="L35" s="414"/>
      <c r="M35" s="414"/>
      <c r="N35" s="414"/>
    </row>
    <row r="36" spans="1:14">
      <c r="A36" s="220" t="s">
        <v>0</v>
      </c>
      <c r="B36" s="410" t="s">
        <v>22</v>
      </c>
      <c r="C36" s="410"/>
      <c r="D36" s="410" t="s">
        <v>230</v>
      </c>
      <c r="E36" s="410"/>
      <c r="F36" s="410"/>
      <c r="G36" s="410"/>
      <c r="H36" s="410"/>
      <c r="I36" s="410"/>
      <c r="J36" s="410"/>
      <c r="K36" s="410"/>
      <c r="L36" s="410"/>
      <c r="M36" s="410"/>
      <c r="N36" s="410"/>
    </row>
    <row r="37" spans="1:14">
      <c r="A37" s="223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222"/>
    </row>
    <row r="38" spans="1:14">
      <c r="A38" s="223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222"/>
    </row>
    <row r="39" spans="1:14">
      <c r="A39" s="220" t="s">
        <v>1</v>
      </c>
      <c r="B39" s="410" t="s">
        <v>231</v>
      </c>
      <c r="C39" s="410"/>
      <c r="D39" s="410" t="s">
        <v>232</v>
      </c>
      <c r="E39" s="410"/>
      <c r="F39" s="410"/>
      <c r="G39" s="410"/>
      <c r="H39" s="410"/>
      <c r="I39" s="410"/>
      <c r="J39" s="410"/>
      <c r="K39" s="410"/>
      <c r="L39" s="410"/>
      <c r="M39" s="410"/>
      <c r="N39" s="410"/>
    </row>
    <row r="40" spans="1:14">
      <c r="A40" s="223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222"/>
    </row>
    <row r="41" spans="1:14">
      <c r="A41" s="223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222"/>
    </row>
    <row r="42" spans="1:14">
      <c r="A42" s="220" t="s">
        <v>3</v>
      </c>
      <c r="B42" s="410" t="s">
        <v>233</v>
      </c>
      <c r="C42" s="410"/>
      <c r="D42" s="410" t="s">
        <v>234</v>
      </c>
      <c r="E42" s="410"/>
      <c r="F42" s="410"/>
      <c r="G42" s="410"/>
      <c r="H42" s="410"/>
      <c r="I42" s="410"/>
      <c r="J42" s="410"/>
      <c r="K42" s="410"/>
      <c r="L42" s="410"/>
      <c r="M42" s="410"/>
      <c r="N42" s="410"/>
    </row>
    <row r="43" spans="1:14">
      <c r="A43" s="223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222"/>
    </row>
    <row r="44" spans="1:14">
      <c r="A44" s="223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222"/>
    </row>
    <row r="45" spans="1:14">
      <c r="A45" s="220" t="s">
        <v>4</v>
      </c>
      <c r="B45" s="410" t="s">
        <v>25</v>
      </c>
      <c r="C45" s="410"/>
      <c r="D45" s="410" t="s">
        <v>235</v>
      </c>
      <c r="E45" s="410"/>
      <c r="F45" s="410"/>
      <c r="G45" s="410"/>
      <c r="H45" s="410"/>
      <c r="I45" s="410"/>
      <c r="J45" s="410"/>
      <c r="K45" s="410"/>
      <c r="L45" s="410"/>
      <c r="M45" s="410"/>
      <c r="N45" s="410"/>
    </row>
    <row r="46" spans="1:14">
      <c r="A46" s="223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222"/>
    </row>
    <row r="47" spans="1:14">
      <c r="A47" s="223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222"/>
    </row>
    <row r="48" spans="1:14">
      <c r="A48" s="220" t="s">
        <v>71</v>
      </c>
      <c r="B48" s="410" t="s">
        <v>236</v>
      </c>
      <c r="C48" s="410"/>
      <c r="D48" s="410" t="s">
        <v>237</v>
      </c>
      <c r="E48" s="410"/>
      <c r="F48" s="410"/>
      <c r="G48" s="410"/>
      <c r="H48" s="410"/>
      <c r="I48" s="410"/>
      <c r="J48" s="410"/>
      <c r="K48" s="410"/>
      <c r="L48" s="410"/>
      <c r="M48" s="410"/>
      <c r="N48" s="410"/>
    </row>
    <row r="49" spans="1:14">
      <c r="A49" s="223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222"/>
    </row>
    <row r="50" spans="1:14">
      <c r="A50" s="223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222"/>
    </row>
    <row r="51" spans="1:14">
      <c r="A51" s="220" t="s">
        <v>72</v>
      </c>
      <c r="B51" s="410" t="s">
        <v>27</v>
      </c>
      <c r="C51" s="410"/>
      <c r="D51" s="410" t="s">
        <v>238</v>
      </c>
      <c r="E51" s="410"/>
      <c r="F51" s="410"/>
      <c r="G51" s="410"/>
      <c r="H51" s="410"/>
      <c r="I51" s="410"/>
      <c r="J51" s="410"/>
      <c r="K51" s="410"/>
      <c r="L51" s="410"/>
      <c r="M51" s="410"/>
      <c r="N51" s="410"/>
    </row>
    <row r="52" spans="1:14">
      <c r="A52" s="223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222"/>
    </row>
    <row r="53" spans="1:14">
      <c r="A53" s="223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222"/>
    </row>
    <row r="54" spans="1:14">
      <c r="A54" s="220" t="s">
        <v>76</v>
      </c>
      <c r="B54" s="410" t="s">
        <v>28</v>
      </c>
      <c r="C54" s="410"/>
      <c r="D54" s="410" t="s">
        <v>239</v>
      </c>
      <c r="E54" s="410"/>
      <c r="F54" s="410"/>
      <c r="G54" s="410"/>
      <c r="H54" s="410"/>
      <c r="I54" s="410"/>
      <c r="J54" s="410"/>
      <c r="K54" s="410"/>
      <c r="L54" s="410"/>
      <c r="M54" s="410"/>
      <c r="N54" s="410"/>
    </row>
    <row r="55" spans="1:14">
      <c r="A55" s="223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222"/>
    </row>
    <row r="56" spans="1:14">
      <c r="A56" s="223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222"/>
    </row>
    <row r="57" spans="1:14">
      <c r="A57" s="220" t="s">
        <v>77</v>
      </c>
      <c r="B57" s="410" t="s">
        <v>29</v>
      </c>
      <c r="C57" s="410"/>
      <c r="D57" s="410" t="s">
        <v>240</v>
      </c>
      <c r="E57" s="410"/>
      <c r="F57" s="410"/>
      <c r="G57" s="410"/>
      <c r="H57" s="410"/>
      <c r="I57" s="410"/>
      <c r="J57" s="410"/>
      <c r="K57" s="410"/>
      <c r="L57" s="410"/>
      <c r="M57" s="410"/>
      <c r="N57" s="410"/>
    </row>
    <row r="58" spans="1:14">
      <c r="A58" s="223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222"/>
    </row>
    <row r="59" spans="1:14">
      <c r="A59" s="223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222"/>
    </row>
    <row r="60" spans="1:14">
      <c r="A60" s="410" t="s">
        <v>15</v>
      </c>
      <c r="B60" s="410"/>
      <c r="C60" s="410"/>
      <c r="D60" s="410" t="s">
        <v>219</v>
      </c>
      <c r="E60" s="410"/>
      <c r="F60" s="410"/>
      <c r="G60" s="410"/>
      <c r="H60" s="410"/>
      <c r="I60" s="410"/>
      <c r="J60" s="410"/>
      <c r="K60" s="410"/>
      <c r="L60" s="410"/>
      <c r="M60" s="410"/>
      <c r="N60" s="410"/>
    </row>
    <row r="61" spans="1:14">
      <c r="A61" s="223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222"/>
    </row>
    <row r="62" spans="1:14">
      <c r="A62" s="227"/>
      <c r="B62" s="228"/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9"/>
    </row>
    <row r="63" spans="1:14">
      <c r="A63" s="411" t="s">
        <v>241</v>
      </c>
      <c r="B63" s="412"/>
      <c r="C63" s="412"/>
      <c r="D63" s="412"/>
      <c r="E63" s="412"/>
      <c r="F63" s="412"/>
      <c r="G63" s="412"/>
      <c r="H63" s="412"/>
      <c r="I63" s="412"/>
      <c r="J63" s="412"/>
      <c r="K63" s="412"/>
      <c r="L63" s="412"/>
      <c r="M63" s="412"/>
      <c r="N63" s="413"/>
    </row>
    <row r="64" spans="1:14">
      <c r="A64" s="414" t="s">
        <v>212</v>
      </c>
      <c r="B64" s="414"/>
      <c r="C64" s="414"/>
      <c r="D64" s="414" t="s">
        <v>213</v>
      </c>
      <c r="E64" s="414"/>
      <c r="F64" s="414"/>
      <c r="G64" s="414"/>
      <c r="H64" s="414"/>
      <c r="I64" s="414"/>
      <c r="J64" s="414"/>
      <c r="K64" s="414"/>
      <c r="L64" s="414"/>
      <c r="M64" s="414"/>
      <c r="N64" s="414"/>
    </row>
    <row r="65" spans="1:14">
      <c r="A65" s="220" t="s">
        <v>0</v>
      </c>
      <c r="B65" s="410" t="s">
        <v>33</v>
      </c>
      <c r="C65" s="410"/>
      <c r="D65" s="410" t="s">
        <v>242</v>
      </c>
      <c r="E65" s="410"/>
      <c r="F65" s="410"/>
      <c r="G65" s="410"/>
      <c r="H65" s="410"/>
      <c r="I65" s="410"/>
      <c r="J65" s="410"/>
      <c r="K65" s="410"/>
      <c r="L65" s="410"/>
      <c r="M65" s="410"/>
      <c r="N65" s="410"/>
    </row>
    <row r="66" spans="1:14">
      <c r="A66" s="223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222"/>
    </row>
    <row r="67" spans="1:14">
      <c r="A67" s="223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222"/>
    </row>
    <row r="68" spans="1:14">
      <c r="A68" s="220" t="s">
        <v>1</v>
      </c>
      <c r="B68" s="410" t="s">
        <v>243</v>
      </c>
      <c r="C68" s="410"/>
      <c r="D68" s="410" t="s">
        <v>244</v>
      </c>
      <c r="E68" s="410"/>
      <c r="F68" s="410"/>
      <c r="G68" s="410"/>
      <c r="H68" s="410"/>
      <c r="I68" s="410"/>
      <c r="J68" s="410"/>
      <c r="K68" s="410"/>
      <c r="L68" s="410"/>
      <c r="M68" s="410"/>
      <c r="N68" s="410"/>
    </row>
    <row r="69" spans="1:14">
      <c r="A69" s="223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222"/>
    </row>
    <row r="70" spans="1:14">
      <c r="A70" s="223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222"/>
    </row>
    <row r="71" spans="1:14">
      <c r="A71" s="220" t="s">
        <v>245</v>
      </c>
      <c r="B71" s="410" t="s">
        <v>246</v>
      </c>
      <c r="C71" s="410"/>
      <c r="D71" s="410" t="s">
        <v>247</v>
      </c>
      <c r="E71" s="410"/>
      <c r="F71" s="410"/>
      <c r="G71" s="410"/>
      <c r="H71" s="410"/>
      <c r="I71" s="410"/>
      <c r="J71" s="410"/>
      <c r="K71" s="410"/>
      <c r="L71" s="410"/>
      <c r="M71" s="410"/>
      <c r="N71" s="410"/>
    </row>
    <row r="72" spans="1:14">
      <c r="A72" s="223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222"/>
    </row>
    <row r="73" spans="1:14">
      <c r="A73" s="410" t="s">
        <v>15</v>
      </c>
      <c r="B73" s="410"/>
      <c r="C73" s="410"/>
      <c r="D73" s="410" t="s">
        <v>219</v>
      </c>
      <c r="E73" s="410"/>
      <c r="F73" s="410"/>
      <c r="G73" s="410"/>
      <c r="H73" s="410"/>
      <c r="I73" s="410"/>
      <c r="J73" s="410"/>
      <c r="K73" s="410"/>
      <c r="L73" s="410"/>
      <c r="M73" s="410"/>
      <c r="N73" s="410"/>
    </row>
    <row r="74" spans="1:14">
      <c r="A74" s="223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222"/>
    </row>
    <row r="75" spans="1:14">
      <c r="A75" s="227"/>
      <c r="B75" s="228"/>
      <c r="C75" s="228"/>
      <c r="D75" s="228"/>
      <c r="E75" s="228"/>
      <c r="F75" s="228"/>
      <c r="G75" s="228"/>
      <c r="H75" s="228"/>
      <c r="I75" s="228"/>
      <c r="J75" s="228"/>
      <c r="K75" s="228"/>
      <c r="L75" s="228"/>
      <c r="M75" s="228"/>
      <c r="N75" s="229"/>
    </row>
    <row r="76" spans="1:14">
      <c r="A76" s="411" t="s">
        <v>248</v>
      </c>
      <c r="B76" s="412"/>
      <c r="C76" s="412"/>
      <c r="D76" s="412"/>
      <c r="E76" s="412"/>
      <c r="F76" s="412"/>
      <c r="G76" s="412"/>
      <c r="H76" s="412"/>
      <c r="I76" s="412"/>
      <c r="J76" s="412"/>
      <c r="K76" s="412"/>
      <c r="L76" s="412"/>
      <c r="M76" s="412"/>
      <c r="N76" s="413"/>
    </row>
    <row r="77" spans="1:14">
      <c r="A77" s="414" t="s">
        <v>212</v>
      </c>
      <c r="B77" s="414"/>
      <c r="C77" s="414"/>
      <c r="D77" s="414" t="s">
        <v>213</v>
      </c>
      <c r="E77" s="414"/>
      <c r="F77" s="414"/>
      <c r="G77" s="414"/>
      <c r="H77" s="414"/>
      <c r="I77" s="414"/>
      <c r="J77" s="414"/>
      <c r="K77" s="414"/>
      <c r="L77" s="414"/>
      <c r="M77" s="414"/>
      <c r="N77" s="414"/>
    </row>
    <row r="78" spans="1:14">
      <c r="A78" s="220" t="s">
        <v>17</v>
      </c>
      <c r="B78" s="410"/>
      <c r="C78" s="410"/>
      <c r="D78" s="410" t="s">
        <v>130</v>
      </c>
      <c r="E78" s="410"/>
      <c r="F78" s="410"/>
      <c r="G78" s="410"/>
      <c r="H78" s="410"/>
      <c r="I78" s="410"/>
      <c r="J78" s="410"/>
      <c r="K78" s="410"/>
      <c r="L78" s="410"/>
      <c r="M78" s="410"/>
      <c r="N78" s="410"/>
    </row>
    <row r="79" spans="1:14">
      <c r="A79" s="223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222"/>
    </row>
    <row r="80" spans="1:14">
      <c r="A80" s="223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222"/>
    </row>
    <row r="81" spans="1:14">
      <c r="A81" s="220" t="s">
        <v>19</v>
      </c>
      <c r="B81" s="410"/>
      <c r="C81" s="410"/>
      <c r="D81" s="410" t="s">
        <v>249</v>
      </c>
      <c r="E81" s="410"/>
      <c r="F81" s="410"/>
      <c r="G81" s="410"/>
      <c r="H81" s="410"/>
      <c r="I81" s="410"/>
      <c r="J81" s="410"/>
      <c r="K81" s="410"/>
      <c r="L81" s="410"/>
      <c r="M81" s="410"/>
      <c r="N81" s="410"/>
    </row>
    <row r="82" spans="1:14">
      <c r="A82" s="223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222"/>
    </row>
    <row r="83" spans="1:14">
      <c r="A83" s="223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222"/>
    </row>
    <row r="84" spans="1:14">
      <c r="A84" s="220" t="s">
        <v>31</v>
      </c>
      <c r="B84" s="410"/>
      <c r="C84" s="410"/>
      <c r="D84" s="410" t="s">
        <v>250</v>
      </c>
      <c r="E84" s="410"/>
      <c r="F84" s="410"/>
      <c r="G84" s="410"/>
      <c r="H84" s="410"/>
      <c r="I84" s="410"/>
      <c r="J84" s="410"/>
      <c r="K84" s="410"/>
      <c r="L84" s="410"/>
      <c r="M84" s="410"/>
      <c r="N84" s="410"/>
    </row>
    <row r="85" spans="1:14">
      <c r="A85" s="221"/>
      <c r="B85" s="230"/>
      <c r="C85" s="230"/>
      <c r="D85" s="230"/>
      <c r="E85" s="230"/>
      <c r="F85" s="230"/>
      <c r="G85" s="230"/>
      <c r="H85" s="230"/>
      <c r="I85" s="230"/>
      <c r="J85" s="230"/>
      <c r="K85" s="230"/>
      <c r="L85" s="230"/>
      <c r="M85" s="230"/>
      <c r="N85" s="231"/>
    </row>
    <row r="86" spans="1:14">
      <c r="A86" s="223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222"/>
    </row>
    <row r="87" spans="1:14">
      <c r="A87" s="410" t="s">
        <v>15</v>
      </c>
      <c r="B87" s="410"/>
      <c r="C87" s="410"/>
      <c r="D87" s="410" t="s">
        <v>251</v>
      </c>
      <c r="E87" s="410"/>
      <c r="F87" s="410"/>
      <c r="G87" s="410"/>
      <c r="H87" s="410"/>
      <c r="I87" s="410"/>
      <c r="J87" s="410"/>
      <c r="K87" s="410"/>
      <c r="L87" s="410"/>
      <c r="M87" s="410"/>
      <c r="N87" s="410"/>
    </row>
    <row r="88" spans="1:14">
      <c r="A88" s="223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222"/>
    </row>
    <row r="89" spans="1:14">
      <c r="A89" s="227"/>
      <c r="B89" s="228"/>
      <c r="C89" s="228"/>
      <c r="D89" s="228"/>
      <c r="E89" s="228"/>
      <c r="F89" s="228"/>
      <c r="G89" s="228"/>
      <c r="H89" s="228"/>
      <c r="I89" s="228"/>
      <c r="J89" s="228"/>
      <c r="K89" s="228"/>
      <c r="L89" s="228"/>
      <c r="M89" s="228"/>
      <c r="N89" s="229"/>
    </row>
    <row r="90" spans="1:14">
      <c r="A90" s="411" t="s">
        <v>252</v>
      </c>
      <c r="B90" s="412"/>
      <c r="C90" s="412"/>
      <c r="D90" s="412"/>
      <c r="E90" s="412"/>
      <c r="F90" s="412"/>
      <c r="G90" s="412"/>
      <c r="H90" s="412"/>
      <c r="I90" s="412"/>
      <c r="J90" s="412"/>
      <c r="K90" s="412"/>
      <c r="L90" s="412"/>
      <c r="M90" s="412"/>
      <c r="N90" s="413"/>
    </row>
    <row r="91" spans="1:14">
      <c r="A91" s="414" t="s">
        <v>212</v>
      </c>
      <c r="B91" s="414"/>
      <c r="C91" s="414"/>
      <c r="D91" s="414" t="s">
        <v>213</v>
      </c>
      <c r="E91" s="414"/>
      <c r="F91" s="414"/>
      <c r="G91" s="414"/>
      <c r="H91" s="414"/>
      <c r="I91" s="414"/>
      <c r="J91" s="414"/>
      <c r="K91" s="414"/>
      <c r="L91" s="414"/>
      <c r="M91" s="414"/>
      <c r="N91" s="414"/>
    </row>
    <row r="92" spans="1:14">
      <c r="A92" s="220" t="s">
        <v>0</v>
      </c>
      <c r="B92" s="410" t="s">
        <v>253</v>
      </c>
      <c r="C92" s="410"/>
      <c r="D92" s="410" t="s">
        <v>254</v>
      </c>
      <c r="E92" s="410"/>
      <c r="F92" s="410"/>
      <c r="G92" s="410"/>
      <c r="H92" s="410"/>
      <c r="I92" s="410"/>
      <c r="J92" s="410"/>
      <c r="K92" s="410"/>
      <c r="L92" s="410"/>
      <c r="M92" s="410"/>
      <c r="N92" s="410"/>
    </row>
    <row r="93" spans="1:14">
      <c r="A93" s="223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222"/>
    </row>
    <row r="94" spans="1:14">
      <c r="A94" s="223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222"/>
    </row>
    <row r="95" spans="1:14">
      <c r="A95" s="223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222"/>
    </row>
    <row r="96" spans="1:14">
      <c r="A96" s="220" t="s">
        <v>1</v>
      </c>
      <c r="B96" s="410" t="s">
        <v>255</v>
      </c>
      <c r="C96" s="410"/>
      <c r="D96" s="410" t="s">
        <v>256</v>
      </c>
      <c r="E96" s="410"/>
      <c r="F96" s="410"/>
      <c r="G96" s="410"/>
      <c r="H96" s="410"/>
      <c r="I96" s="410"/>
      <c r="J96" s="410"/>
      <c r="K96" s="410"/>
      <c r="L96" s="410"/>
      <c r="M96" s="410"/>
      <c r="N96" s="410"/>
    </row>
    <row r="97" spans="1:14">
      <c r="A97" s="223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222"/>
    </row>
    <row r="98" spans="1:14">
      <c r="A98" s="223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222"/>
    </row>
    <row r="99" spans="1:14">
      <c r="A99" s="220" t="s">
        <v>3</v>
      </c>
      <c r="B99" s="410" t="s">
        <v>257</v>
      </c>
      <c r="C99" s="410"/>
      <c r="D99" s="410" t="s">
        <v>258</v>
      </c>
      <c r="E99" s="410"/>
      <c r="F99" s="410"/>
      <c r="G99" s="410"/>
      <c r="H99" s="410"/>
      <c r="I99" s="410"/>
      <c r="J99" s="410"/>
      <c r="K99" s="410"/>
      <c r="L99" s="410"/>
      <c r="M99" s="410"/>
      <c r="N99" s="410"/>
    </row>
    <row r="100" spans="1:14">
      <c r="A100" s="223"/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222"/>
    </row>
    <row r="101" spans="1:14">
      <c r="A101" s="223"/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222"/>
    </row>
    <row r="102" spans="1:14">
      <c r="A102" s="220" t="s">
        <v>4</v>
      </c>
      <c r="B102" s="410" t="s">
        <v>259</v>
      </c>
      <c r="C102" s="410"/>
      <c r="D102" s="410" t="s">
        <v>260</v>
      </c>
      <c r="E102" s="410"/>
      <c r="F102" s="410"/>
      <c r="G102" s="410"/>
      <c r="H102" s="410"/>
      <c r="I102" s="410"/>
      <c r="J102" s="410"/>
      <c r="K102" s="410"/>
      <c r="L102" s="410"/>
      <c r="M102" s="410"/>
      <c r="N102" s="410"/>
    </row>
    <row r="103" spans="1:14">
      <c r="A103" s="223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222"/>
    </row>
    <row r="104" spans="1:14">
      <c r="A104" s="223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222"/>
    </row>
    <row r="105" spans="1:14">
      <c r="A105" s="220" t="s">
        <v>71</v>
      </c>
      <c r="B105" s="410" t="s">
        <v>261</v>
      </c>
      <c r="C105" s="410"/>
      <c r="D105" s="410" t="s">
        <v>262</v>
      </c>
      <c r="E105" s="410"/>
      <c r="F105" s="410"/>
      <c r="G105" s="410"/>
      <c r="H105" s="410"/>
      <c r="I105" s="410"/>
      <c r="J105" s="410"/>
      <c r="K105" s="410"/>
      <c r="L105" s="410"/>
      <c r="M105" s="410"/>
      <c r="N105" s="410"/>
    </row>
    <row r="106" spans="1:14">
      <c r="A106" s="223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222"/>
    </row>
    <row r="107" spans="1:14">
      <c r="A107" s="223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222"/>
    </row>
    <row r="108" spans="1:14">
      <c r="A108" s="223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222"/>
    </row>
    <row r="109" spans="1:14">
      <c r="A109" s="220" t="s">
        <v>72</v>
      </c>
      <c r="B109" s="410" t="s">
        <v>263</v>
      </c>
      <c r="C109" s="410"/>
      <c r="D109" s="410" t="s">
        <v>264</v>
      </c>
      <c r="E109" s="410"/>
      <c r="F109" s="410"/>
      <c r="G109" s="410"/>
      <c r="H109" s="410"/>
      <c r="I109" s="410"/>
      <c r="J109" s="410"/>
      <c r="K109" s="410"/>
      <c r="L109" s="410"/>
      <c r="M109" s="410"/>
      <c r="N109" s="410"/>
    </row>
    <row r="110" spans="1:14">
      <c r="A110" s="223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222"/>
    </row>
    <row r="111" spans="1:14">
      <c r="A111" s="223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222"/>
    </row>
    <row r="112" spans="1:14">
      <c r="A112" s="220" t="s">
        <v>76</v>
      </c>
      <c r="B112" s="410" t="s">
        <v>257</v>
      </c>
      <c r="C112" s="410"/>
      <c r="D112" s="410" t="s">
        <v>258</v>
      </c>
      <c r="E112" s="410"/>
      <c r="F112" s="410"/>
      <c r="G112" s="410"/>
      <c r="H112" s="410"/>
      <c r="I112" s="410"/>
      <c r="J112" s="410"/>
      <c r="K112" s="410"/>
      <c r="L112" s="410"/>
      <c r="M112" s="410"/>
      <c r="N112" s="410"/>
    </row>
    <row r="113" spans="1:14">
      <c r="A113" s="223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222"/>
    </row>
    <row r="114" spans="1:14">
      <c r="A114" s="223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222"/>
    </row>
    <row r="115" spans="1:14">
      <c r="A115" s="220" t="s">
        <v>77</v>
      </c>
      <c r="B115" s="410" t="s">
        <v>265</v>
      </c>
      <c r="C115" s="410"/>
      <c r="D115" s="410" t="s">
        <v>260</v>
      </c>
      <c r="E115" s="410"/>
      <c r="F115" s="410"/>
      <c r="G115" s="410"/>
      <c r="H115" s="410"/>
      <c r="I115" s="410"/>
      <c r="J115" s="410"/>
      <c r="K115" s="410"/>
      <c r="L115" s="410"/>
      <c r="M115" s="410"/>
      <c r="N115" s="410"/>
    </row>
    <row r="116" spans="1:14">
      <c r="A116" s="223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222"/>
    </row>
    <row r="117" spans="1:14">
      <c r="A117" s="223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222"/>
    </row>
    <row r="118" spans="1:14">
      <c r="A118" s="410" t="s">
        <v>15</v>
      </c>
      <c r="B118" s="410"/>
      <c r="C118" s="410"/>
      <c r="D118" s="410" t="s">
        <v>219</v>
      </c>
      <c r="E118" s="410"/>
      <c r="F118" s="410"/>
      <c r="G118" s="410"/>
      <c r="H118" s="410"/>
      <c r="I118" s="410"/>
      <c r="J118" s="410"/>
      <c r="K118" s="410"/>
      <c r="L118" s="410"/>
      <c r="M118" s="410"/>
      <c r="N118" s="410"/>
    </row>
    <row r="119" spans="1:14">
      <c r="A119" s="223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222"/>
    </row>
    <row r="120" spans="1:14">
      <c r="A120" s="227"/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  <c r="L120" s="228"/>
      <c r="M120" s="228"/>
      <c r="N120" s="229"/>
    </row>
    <row r="121" spans="1:14">
      <c r="A121" s="411" t="s">
        <v>266</v>
      </c>
      <c r="B121" s="412"/>
      <c r="C121" s="412"/>
      <c r="D121" s="412"/>
      <c r="E121" s="412"/>
      <c r="F121" s="412"/>
      <c r="G121" s="412"/>
      <c r="H121" s="412"/>
      <c r="I121" s="412"/>
      <c r="J121" s="412"/>
      <c r="K121" s="412"/>
      <c r="L121" s="412"/>
      <c r="M121" s="412"/>
      <c r="N121" s="413"/>
    </row>
    <row r="122" spans="1:14">
      <c r="A122" s="414" t="s">
        <v>212</v>
      </c>
      <c r="B122" s="414"/>
      <c r="C122" s="414"/>
      <c r="D122" s="414" t="s">
        <v>213</v>
      </c>
      <c r="E122" s="414"/>
      <c r="F122" s="414"/>
      <c r="G122" s="414"/>
      <c r="H122" s="414"/>
      <c r="I122" s="414"/>
      <c r="J122" s="414"/>
      <c r="K122" s="414"/>
      <c r="L122" s="414"/>
      <c r="M122" s="414"/>
      <c r="N122" s="414"/>
    </row>
    <row r="123" spans="1:14">
      <c r="A123" s="220" t="s">
        <v>0</v>
      </c>
      <c r="B123" s="410" t="s">
        <v>267</v>
      </c>
      <c r="C123" s="410"/>
      <c r="D123" s="410" t="s">
        <v>268</v>
      </c>
      <c r="E123" s="410"/>
      <c r="F123" s="410"/>
      <c r="G123" s="410"/>
      <c r="H123" s="410"/>
      <c r="I123" s="410"/>
      <c r="J123" s="410"/>
      <c r="K123" s="410"/>
      <c r="L123" s="410"/>
      <c r="M123" s="410"/>
      <c r="N123" s="410"/>
    </row>
    <row r="124" spans="1:14">
      <c r="A124" s="223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222"/>
    </row>
    <row r="125" spans="1:14">
      <c r="A125" s="223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222"/>
    </row>
    <row r="126" spans="1:14">
      <c r="A126" s="223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222"/>
    </row>
    <row r="127" spans="1:14">
      <c r="A127" s="220" t="s">
        <v>1</v>
      </c>
      <c r="B127" s="410" t="s">
        <v>40</v>
      </c>
      <c r="C127" s="410"/>
      <c r="D127" s="410" t="s">
        <v>269</v>
      </c>
      <c r="E127" s="410"/>
      <c r="F127" s="410"/>
      <c r="G127" s="410"/>
      <c r="H127" s="410"/>
      <c r="I127" s="410"/>
      <c r="J127" s="410"/>
      <c r="K127" s="410"/>
      <c r="L127" s="410"/>
      <c r="M127" s="410"/>
      <c r="N127" s="410"/>
    </row>
    <row r="128" spans="1:14">
      <c r="A128" s="223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222"/>
    </row>
    <row r="129" spans="1:14">
      <c r="A129" s="223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222"/>
    </row>
    <row r="130" spans="1:14">
      <c r="A130" s="223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222"/>
    </row>
    <row r="131" spans="1:14">
      <c r="A131" s="220" t="s">
        <v>3</v>
      </c>
      <c r="B131" s="410" t="s">
        <v>270</v>
      </c>
      <c r="C131" s="410"/>
      <c r="D131" s="410" t="s">
        <v>271</v>
      </c>
      <c r="E131" s="410"/>
      <c r="F131" s="410"/>
      <c r="G131" s="410"/>
      <c r="H131" s="410"/>
      <c r="I131" s="410"/>
      <c r="J131" s="410"/>
      <c r="K131" s="410"/>
      <c r="L131" s="410"/>
      <c r="M131" s="410"/>
      <c r="N131" s="410"/>
    </row>
    <row r="132" spans="1:14">
      <c r="A132" s="223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222"/>
    </row>
    <row r="133" spans="1:14">
      <c r="A133" s="223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222"/>
    </row>
    <row r="134" spans="1:14">
      <c r="A134" s="223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222"/>
    </row>
    <row r="135" spans="1:14">
      <c r="A135" s="223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222"/>
    </row>
    <row r="136" spans="1:14">
      <c r="A136" s="220" t="s">
        <v>4</v>
      </c>
      <c r="B136" s="410" t="s">
        <v>272</v>
      </c>
      <c r="C136" s="410"/>
      <c r="D136" s="410" t="s">
        <v>273</v>
      </c>
      <c r="E136" s="410"/>
      <c r="F136" s="410"/>
      <c r="G136" s="410"/>
      <c r="H136" s="410"/>
      <c r="I136" s="410"/>
      <c r="J136" s="410"/>
      <c r="K136" s="410"/>
      <c r="L136" s="410"/>
      <c r="M136" s="410"/>
      <c r="N136" s="410"/>
    </row>
    <row r="137" spans="1:14">
      <c r="A137" s="223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222"/>
    </row>
    <row r="138" spans="1:14">
      <c r="A138" s="223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222"/>
    </row>
    <row r="139" spans="1:14">
      <c r="A139" s="223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222"/>
    </row>
    <row r="140" spans="1:14">
      <c r="A140" s="220" t="s">
        <v>71</v>
      </c>
      <c r="B140" s="410" t="s">
        <v>274</v>
      </c>
      <c r="C140" s="410"/>
      <c r="D140" s="410" t="s">
        <v>275</v>
      </c>
      <c r="E140" s="410"/>
      <c r="F140" s="410"/>
      <c r="G140" s="410"/>
      <c r="H140" s="410"/>
      <c r="I140" s="410"/>
      <c r="J140" s="410"/>
      <c r="K140" s="410"/>
      <c r="L140" s="410"/>
      <c r="M140" s="410"/>
      <c r="N140" s="410"/>
    </row>
    <row r="141" spans="1:14">
      <c r="A141" s="223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222"/>
    </row>
    <row r="142" spans="1:14">
      <c r="A142" s="223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222"/>
    </row>
    <row r="143" spans="1:14">
      <c r="A143" s="223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  <c r="N143" s="222"/>
    </row>
    <row r="144" spans="1:14">
      <c r="A144" s="223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222"/>
    </row>
    <row r="145" spans="1:14">
      <c r="A145" s="223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222"/>
    </row>
    <row r="146" spans="1:14">
      <c r="A146" s="220" t="s">
        <v>72</v>
      </c>
      <c r="B146" s="410" t="s">
        <v>246</v>
      </c>
      <c r="C146" s="410"/>
      <c r="D146" s="410" t="s">
        <v>276</v>
      </c>
      <c r="E146" s="410"/>
      <c r="F146" s="410"/>
      <c r="G146" s="410"/>
      <c r="H146" s="410"/>
      <c r="I146" s="410"/>
      <c r="J146" s="410"/>
      <c r="K146" s="410"/>
      <c r="L146" s="410"/>
      <c r="M146" s="410"/>
      <c r="N146" s="410"/>
    </row>
    <row r="147" spans="1:14">
      <c r="A147" s="223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  <c r="N147" s="222"/>
    </row>
    <row r="148" spans="1:14">
      <c r="A148" s="223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222"/>
    </row>
    <row r="149" spans="1:14">
      <c r="A149" s="220" t="s">
        <v>76</v>
      </c>
      <c r="B149" s="410" t="s">
        <v>226</v>
      </c>
      <c r="C149" s="410"/>
      <c r="D149" s="410" t="s">
        <v>277</v>
      </c>
      <c r="E149" s="410"/>
      <c r="F149" s="410"/>
      <c r="G149" s="410"/>
      <c r="H149" s="410"/>
      <c r="I149" s="410"/>
      <c r="J149" s="410"/>
      <c r="K149" s="410"/>
      <c r="L149" s="410"/>
      <c r="M149" s="410"/>
      <c r="N149" s="410"/>
    </row>
    <row r="150" spans="1:14">
      <c r="A150" s="223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222"/>
    </row>
    <row r="151" spans="1:14">
      <c r="A151" s="223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222"/>
    </row>
    <row r="152" spans="1:14">
      <c r="A152" s="410" t="s">
        <v>15</v>
      </c>
      <c r="B152" s="410"/>
      <c r="C152" s="410"/>
      <c r="D152" s="410" t="s">
        <v>219</v>
      </c>
      <c r="E152" s="410"/>
      <c r="F152" s="410"/>
      <c r="G152" s="410"/>
      <c r="H152" s="410"/>
      <c r="I152" s="410"/>
      <c r="J152" s="410"/>
      <c r="K152" s="410"/>
      <c r="L152" s="410"/>
      <c r="M152" s="410"/>
      <c r="N152" s="410"/>
    </row>
    <row r="153" spans="1:14">
      <c r="A153" s="223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222"/>
    </row>
    <row r="154" spans="1:14">
      <c r="A154" s="227"/>
      <c r="B154" s="228"/>
      <c r="C154" s="228"/>
      <c r="D154" s="228"/>
      <c r="E154" s="228"/>
      <c r="F154" s="228"/>
      <c r="G154" s="228"/>
      <c r="H154" s="228"/>
      <c r="I154" s="228"/>
      <c r="J154" s="228"/>
      <c r="K154" s="228"/>
      <c r="L154" s="228"/>
      <c r="M154" s="228"/>
      <c r="N154" s="229"/>
    </row>
    <row r="155" spans="1:14">
      <c r="A155" s="411" t="s">
        <v>278</v>
      </c>
      <c r="B155" s="412"/>
      <c r="C155" s="412"/>
      <c r="D155" s="412"/>
      <c r="E155" s="412"/>
      <c r="F155" s="412"/>
      <c r="G155" s="412"/>
      <c r="H155" s="412"/>
      <c r="I155" s="412"/>
      <c r="J155" s="412"/>
      <c r="K155" s="412"/>
      <c r="L155" s="412"/>
      <c r="M155" s="412"/>
      <c r="N155" s="413"/>
    </row>
    <row r="156" spans="1:14">
      <c r="A156" s="414" t="s">
        <v>212</v>
      </c>
      <c r="B156" s="414"/>
      <c r="C156" s="414"/>
      <c r="D156" s="414" t="s">
        <v>213</v>
      </c>
      <c r="E156" s="414"/>
      <c r="F156" s="414"/>
      <c r="G156" s="414"/>
      <c r="H156" s="414"/>
      <c r="I156" s="414"/>
      <c r="J156" s="414"/>
      <c r="K156" s="414"/>
      <c r="L156" s="414"/>
      <c r="M156" s="414"/>
      <c r="N156" s="414"/>
    </row>
    <row r="157" spans="1:14">
      <c r="A157" s="220" t="s">
        <v>0</v>
      </c>
      <c r="B157" s="410" t="s">
        <v>47</v>
      </c>
      <c r="C157" s="410"/>
      <c r="D157" s="410" t="s">
        <v>279</v>
      </c>
      <c r="E157" s="410"/>
      <c r="F157" s="410"/>
      <c r="G157" s="410"/>
      <c r="H157" s="410"/>
      <c r="I157" s="410"/>
      <c r="J157" s="410"/>
      <c r="K157" s="410"/>
      <c r="L157" s="410"/>
      <c r="M157" s="410"/>
      <c r="N157" s="410"/>
    </row>
    <row r="158" spans="1:14">
      <c r="A158" s="223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222"/>
    </row>
    <row r="159" spans="1:14">
      <c r="A159" s="223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222"/>
    </row>
    <row r="160" spans="1:14">
      <c r="A160" s="223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222"/>
    </row>
    <row r="161" spans="1:14">
      <c r="A161" s="220" t="s">
        <v>1</v>
      </c>
      <c r="B161" s="410" t="s">
        <v>48</v>
      </c>
      <c r="C161" s="410"/>
      <c r="D161" s="410" t="s">
        <v>280</v>
      </c>
      <c r="E161" s="410"/>
      <c r="F161" s="410"/>
      <c r="G161" s="410"/>
      <c r="H161" s="410"/>
      <c r="I161" s="410"/>
      <c r="J161" s="410"/>
      <c r="K161" s="410"/>
      <c r="L161" s="410"/>
      <c r="M161" s="410"/>
      <c r="N161" s="410"/>
    </row>
    <row r="162" spans="1:14">
      <c r="A162" s="223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222"/>
    </row>
    <row r="163" spans="1:14">
      <c r="A163" s="223"/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222"/>
    </row>
    <row r="164" spans="1:14">
      <c r="A164" s="223"/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222"/>
    </row>
    <row r="165" spans="1:14">
      <c r="A165" s="220" t="s">
        <v>3</v>
      </c>
      <c r="B165" s="410" t="s">
        <v>281</v>
      </c>
      <c r="C165" s="410"/>
      <c r="D165" s="410" t="s">
        <v>282</v>
      </c>
      <c r="E165" s="410"/>
      <c r="F165" s="410"/>
      <c r="G165" s="410"/>
      <c r="H165" s="410"/>
      <c r="I165" s="410"/>
      <c r="J165" s="410"/>
      <c r="K165" s="410"/>
      <c r="L165" s="410"/>
      <c r="M165" s="410"/>
      <c r="N165" s="410"/>
    </row>
    <row r="166" spans="1:14">
      <c r="A166" s="223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222"/>
    </row>
    <row r="167" spans="1:14">
      <c r="A167" s="223"/>
      <c r="B167" s="187"/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  <c r="N167" s="222"/>
    </row>
    <row r="168" spans="1:14">
      <c r="A168" s="223"/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  <c r="N168" s="222"/>
    </row>
    <row r="169" spans="1:14">
      <c r="A169" s="220" t="s">
        <v>4</v>
      </c>
      <c r="B169" s="410" t="s">
        <v>246</v>
      </c>
      <c r="C169" s="410"/>
      <c r="D169" s="410" t="s">
        <v>283</v>
      </c>
      <c r="E169" s="410"/>
      <c r="F169" s="410"/>
      <c r="G169" s="410"/>
      <c r="H169" s="410"/>
      <c r="I169" s="410"/>
      <c r="J169" s="410"/>
      <c r="K169" s="410"/>
      <c r="L169" s="410"/>
      <c r="M169" s="410"/>
      <c r="N169" s="410"/>
    </row>
    <row r="170" spans="1:14">
      <c r="A170" s="223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222"/>
    </row>
    <row r="171" spans="1:14">
      <c r="A171" s="223"/>
      <c r="B171" s="187"/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  <c r="N171" s="222"/>
    </row>
    <row r="172" spans="1:14">
      <c r="A172" s="410" t="s">
        <v>15</v>
      </c>
      <c r="B172" s="410"/>
      <c r="C172" s="410"/>
      <c r="D172" s="410" t="s">
        <v>219</v>
      </c>
      <c r="E172" s="410"/>
      <c r="F172" s="410"/>
      <c r="G172" s="410"/>
      <c r="H172" s="410"/>
      <c r="I172" s="410"/>
      <c r="J172" s="410"/>
      <c r="K172" s="410"/>
      <c r="L172" s="410"/>
      <c r="M172" s="410"/>
      <c r="N172" s="410"/>
    </row>
    <row r="173" spans="1:14">
      <c r="A173" s="223"/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  <c r="N173" s="222"/>
    </row>
    <row r="174" spans="1:14">
      <c r="A174" s="227"/>
      <c r="B174" s="228"/>
      <c r="C174" s="228"/>
      <c r="D174" s="228"/>
      <c r="E174" s="228"/>
      <c r="F174" s="228"/>
      <c r="G174" s="228"/>
      <c r="H174" s="228"/>
      <c r="I174" s="228"/>
      <c r="J174" s="228"/>
      <c r="K174" s="228"/>
      <c r="L174" s="228"/>
      <c r="M174" s="228"/>
      <c r="N174" s="229"/>
    </row>
    <row r="175" spans="1:14">
      <c r="A175" s="411" t="s">
        <v>284</v>
      </c>
      <c r="B175" s="412"/>
      <c r="C175" s="412"/>
      <c r="D175" s="412"/>
      <c r="E175" s="412"/>
      <c r="F175" s="412"/>
      <c r="G175" s="412"/>
      <c r="H175" s="412"/>
      <c r="I175" s="412"/>
      <c r="J175" s="412"/>
      <c r="K175" s="412"/>
      <c r="L175" s="412"/>
      <c r="M175" s="412"/>
      <c r="N175" s="413"/>
    </row>
    <row r="176" spans="1:14">
      <c r="A176" s="414" t="s">
        <v>212</v>
      </c>
      <c r="B176" s="414"/>
      <c r="C176" s="414"/>
      <c r="D176" s="414" t="s">
        <v>213</v>
      </c>
      <c r="E176" s="414"/>
      <c r="F176" s="414"/>
      <c r="G176" s="414"/>
      <c r="H176" s="414"/>
      <c r="I176" s="414"/>
      <c r="J176" s="414"/>
      <c r="K176" s="414"/>
      <c r="L176" s="414"/>
      <c r="M176" s="414"/>
      <c r="N176" s="414"/>
    </row>
    <row r="177" spans="1:14">
      <c r="A177" s="220" t="s">
        <v>0</v>
      </c>
      <c r="B177" s="410" t="s">
        <v>51</v>
      </c>
      <c r="C177" s="410"/>
      <c r="D177" s="410" t="s">
        <v>285</v>
      </c>
      <c r="E177" s="410"/>
      <c r="F177" s="410"/>
      <c r="G177" s="410"/>
      <c r="H177" s="410"/>
      <c r="I177" s="410"/>
      <c r="J177" s="410"/>
      <c r="K177" s="410"/>
      <c r="L177" s="410"/>
      <c r="M177" s="410"/>
      <c r="N177" s="410"/>
    </row>
    <row r="178" spans="1:14">
      <c r="A178" s="223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222"/>
    </row>
    <row r="179" spans="1:14">
      <c r="A179" s="223"/>
      <c r="B179" s="187"/>
      <c r="C179" s="187"/>
      <c r="D179" s="187"/>
      <c r="E179" s="187"/>
      <c r="F179" s="187"/>
      <c r="G179" s="187"/>
      <c r="H179" s="187"/>
      <c r="I179" s="187"/>
      <c r="J179" s="187"/>
      <c r="K179" s="187"/>
      <c r="L179" s="187"/>
      <c r="M179" s="187"/>
      <c r="N179" s="222"/>
    </row>
    <row r="180" spans="1:14">
      <c r="A180" s="223"/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222"/>
    </row>
    <row r="181" spans="1:14">
      <c r="A181" s="220" t="s">
        <v>1</v>
      </c>
      <c r="B181" s="410" t="s">
        <v>52</v>
      </c>
      <c r="C181" s="410"/>
      <c r="D181" s="410" t="s">
        <v>286</v>
      </c>
      <c r="E181" s="410"/>
      <c r="F181" s="410"/>
      <c r="G181" s="410"/>
      <c r="H181" s="410"/>
      <c r="I181" s="410"/>
      <c r="J181" s="410"/>
      <c r="K181" s="410"/>
      <c r="L181" s="410"/>
      <c r="M181" s="410"/>
      <c r="N181" s="410"/>
    </row>
    <row r="182" spans="1:14">
      <c r="A182" s="223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187"/>
      <c r="M182" s="187"/>
      <c r="N182" s="222"/>
    </row>
    <row r="183" spans="1:14">
      <c r="A183" s="223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222"/>
    </row>
    <row r="184" spans="1:14">
      <c r="A184" s="223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  <c r="N184" s="222"/>
    </row>
    <row r="185" spans="1:14">
      <c r="A185" s="220" t="s">
        <v>3</v>
      </c>
      <c r="B185" s="410" t="s">
        <v>53</v>
      </c>
      <c r="C185" s="410"/>
      <c r="D185" s="410" t="s">
        <v>287</v>
      </c>
      <c r="E185" s="410"/>
      <c r="F185" s="410"/>
      <c r="G185" s="410"/>
      <c r="H185" s="410"/>
      <c r="I185" s="410"/>
      <c r="J185" s="410"/>
      <c r="K185" s="410"/>
      <c r="L185" s="410"/>
      <c r="M185" s="410"/>
      <c r="N185" s="410"/>
    </row>
    <row r="186" spans="1:14">
      <c r="A186" s="221"/>
      <c r="B186" s="232" t="s">
        <v>288</v>
      </c>
      <c r="C186" s="230"/>
      <c r="D186" s="230"/>
      <c r="E186" s="230"/>
      <c r="F186" s="230"/>
      <c r="G186" s="230"/>
      <c r="H186" s="230"/>
      <c r="I186" s="230"/>
      <c r="J186" s="230"/>
      <c r="K186" s="230"/>
      <c r="L186" s="230"/>
      <c r="M186" s="230"/>
      <c r="N186" s="231"/>
    </row>
    <row r="187" spans="1:14">
      <c r="A187" s="223"/>
      <c r="B187" s="187"/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  <c r="N187" s="222"/>
    </row>
    <row r="188" spans="1:14">
      <c r="A188" s="223"/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222"/>
    </row>
    <row r="189" spans="1:14">
      <c r="A189" s="223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222"/>
    </row>
    <row r="190" spans="1:14">
      <c r="A190" s="223"/>
      <c r="B190" s="232" t="s">
        <v>289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222"/>
    </row>
    <row r="191" spans="1:14">
      <c r="A191" s="223"/>
      <c r="B191" s="232"/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222"/>
    </row>
    <row r="192" spans="1:14">
      <c r="A192" s="223"/>
      <c r="B192" s="232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222"/>
    </row>
    <row r="193" spans="1:14">
      <c r="A193" s="223"/>
      <c r="B193" s="232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  <c r="N193" s="222"/>
    </row>
    <row r="194" spans="1:14">
      <c r="A194" s="223"/>
      <c r="B194" s="187"/>
      <c r="C194" s="187"/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  <c r="N194" s="222"/>
    </row>
    <row r="195" spans="1:14">
      <c r="A195" s="223"/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  <c r="N195" s="222"/>
    </row>
    <row r="196" spans="1:14">
      <c r="A196" s="223"/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  <c r="N196" s="222"/>
    </row>
    <row r="197" spans="1:14">
      <c r="A197" s="223"/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  <c r="N197" s="222"/>
    </row>
    <row r="198" spans="1:14">
      <c r="A198" s="220" t="s">
        <v>290</v>
      </c>
      <c r="B198" s="410" t="s">
        <v>291</v>
      </c>
      <c r="C198" s="410"/>
      <c r="D198" s="410" t="s">
        <v>292</v>
      </c>
      <c r="E198" s="410"/>
      <c r="F198" s="410"/>
      <c r="G198" s="410"/>
      <c r="H198" s="410"/>
      <c r="I198" s="410"/>
      <c r="J198" s="410"/>
      <c r="K198" s="410"/>
      <c r="L198" s="410"/>
      <c r="M198" s="410"/>
      <c r="N198" s="410"/>
    </row>
    <row r="199" spans="1:14">
      <c r="A199" s="223"/>
      <c r="B199" s="187"/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  <c r="N199" s="222"/>
    </row>
    <row r="200" spans="1:14">
      <c r="A200" s="223"/>
      <c r="B200" s="187"/>
      <c r="C200" s="187"/>
      <c r="D200" s="187"/>
      <c r="E200" s="187"/>
      <c r="F200" s="187"/>
      <c r="G200" s="187"/>
      <c r="H200" s="187"/>
      <c r="I200" s="187"/>
      <c r="J200" s="187"/>
      <c r="K200" s="187"/>
      <c r="L200" s="187"/>
      <c r="M200" s="187"/>
      <c r="N200" s="222"/>
    </row>
    <row r="201" spans="1:14">
      <c r="A201" s="220" t="s">
        <v>293</v>
      </c>
      <c r="B201" s="410" t="s">
        <v>294</v>
      </c>
      <c r="C201" s="410"/>
      <c r="D201" s="410" t="s">
        <v>292</v>
      </c>
      <c r="E201" s="410"/>
      <c r="F201" s="410"/>
      <c r="G201" s="410"/>
      <c r="H201" s="410"/>
      <c r="I201" s="410"/>
      <c r="J201" s="410"/>
      <c r="K201" s="410"/>
      <c r="L201" s="410"/>
      <c r="M201" s="410"/>
      <c r="N201" s="410"/>
    </row>
    <row r="202" spans="1:14">
      <c r="A202" s="223"/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  <c r="N202" s="222"/>
    </row>
    <row r="203" spans="1:14">
      <c r="A203" s="223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  <c r="N203" s="222"/>
    </row>
    <row r="204" spans="1:14">
      <c r="A204" s="220" t="s">
        <v>295</v>
      </c>
      <c r="B204" s="410" t="s">
        <v>296</v>
      </c>
      <c r="C204" s="410"/>
      <c r="D204" s="410" t="s">
        <v>292</v>
      </c>
      <c r="E204" s="410"/>
      <c r="F204" s="410"/>
      <c r="G204" s="410"/>
      <c r="H204" s="410"/>
      <c r="I204" s="410"/>
      <c r="J204" s="410"/>
      <c r="K204" s="410"/>
      <c r="L204" s="410"/>
      <c r="M204" s="410"/>
      <c r="N204" s="410"/>
    </row>
    <row r="205" spans="1:14">
      <c r="A205" s="223"/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222"/>
    </row>
    <row r="206" spans="1:14">
      <c r="A206" s="223"/>
      <c r="B206" s="187"/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  <c r="N206" s="222"/>
    </row>
    <row r="207" spans="1:14">
      <c r="A207" s="410" t="s">
        <v>15</v>
      </c>
      <c r="B207" s="410"/>
      <c r="C207" s="410"/>
      <c r="D207" s="410" t="s">
        <v>219</v>
      </c>
      <c r="E207" s="410"/>
      <c r="F207" s="410"/>
      <c r="G207" s="410"/>
      <c r="H207" s="410"/>
      <c r="I207" s="410"/>
      <c r="J207" s="410"/>
      <c r="K207" s="410"/>
      <c r="L207" s="410"/>
      <c r="M207" s="410"/>
      <c r="N207" s="410"/>
    </row>
    <row r="208" spans="1:14">
      <c r="A208" s="223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  <c r="N208" s="222"/>
    </row>
    <row r="209" spans="1:14">
      <c r="A209" s="227"/>
      <c r="B209" s="228"/>
      <c r="C209" s="228"/>
      <c r="D209" s="228"/>
      <c r="E209" s="228"/>
      <c r="F209" s="228"/>
      <c r="G209" s="228"/>
      <c r="H209" s="228"/>
      <c r="I209" s="228"/>
      <c r="J209" s="228"/>
      <c r="K209" s="228"/>
      <c r="L209" s="228"/>
      <c r="M209" s="228"/>
      <c r="N209" s="229"/>
    </row>
    <row r="210" spans="1:14">
      <c r="A210" s="411" t="s">
        <v>297</v>
      </c>
      <c r="B210" s="412"/>
      <c r="C210" s="412"/>
      <c r="D210" s="412"/>
      <c r="E210" s="412"/>
      <c r="F210" s="412"/>
      <c r="G210" s="412"/>
      <c r="H210" s="412"/>
      <c r="I210" s="412"/>
      <c r="J210" s="412"/>
      <c r="K210" s="412"/>
      <c r="L210" s="412"/>
      <c r="M210" s="412"/>
      <c r="N210" s="413"/>
    </row>
    <row r="211" spans="1:14">
      <c r="A211" s="414" t="s">
        <v>212</v>
      </c>
      <c r="B211" s="414"/>
      <c r="C211" s="414"/>
      <c r="D211" s="414" t="s">
        <v>213</v>
      </c>
      <c r="E211" s="414"/>
      <c r="F211" s="414"/>
      <c r="G211" s="414"/>
      <c r="H211" s="414"/>
      <c r="I211" s="414"/>
      <c r="J211" s="414"/>
      <c r="K211" s="414"/>
      <c r="L211" s="414"/>
      <c r="M211" s="414"/>
      <c r="N211" s="414"/>
    </row>
    <row r="212" spans="1:14">
      <c r="A212" s="220" t="s">
        <v>0</v>
      </c>
      <c r="B212" s="410" t="s">
        <v>298</v>
      </c>
      <c r="C212" s="410"/>
      <c r="D212" s="410" t="s">
        <v>299</v>
      </c>
      <c r="E212" s="410"/>
      <c r="F212" s="410"/>
      <c r="G212" s="410"/>
      <c r="H212" s="410"/>
      <c r="I212" s="410"/>
      <c r="J212" s="410"/>
      <c r="K212" s="410"/>
      <c r="L212" s="410"/>
      <c r="M212" s="410"/>
      <c r="N212" s="410"/>
    </row>
    <row r="213" spans="1:14">
      <c r="A213" s="223"/>
      <c r="B213" s="187"/>
      <c r="C213" s="187"/>
      <c r="D213" s="187"/>
      <c r="E213" s="187"/>
      <c r="F213" s="187"/>
      <c r="G213" s="187"/>
      <c r="H213" s="187"/>
      <c r="I213" s="187"/>
      <c r="J213" s="187"/>
      <c r="K213" s="187"/>
      <c r="L213" s="187"/>
      <c r="M213" s="187"/>
      <c r="N213" s="222"/>
    </row>
    <row r="214" spans="1:14">
      <c r="A214" s="223"/>
      <c r="B214" s="187"/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222"/>
    </row>
    <row r="215" spans="1:14">
      <c r="A215" s="220" t="s">
        <v>1</v>
      </c>
      <c r="B215" s="410" t="s">
        <v>300</v>
      </c>
      <c r="C215" s="410"/>
      <c r="D215" s="410" t="s">
        <v>301</v>
      </c>
      <c r="E215" s="410"/>
      <c r="F215" s="410"/>
      <c r="G215" s="410"/>
      <c r="H215" s="410"/>
      <c r="I215" s="410"/>
      <c r="J215" s="410"/>
      <c r="K215" s="410"/>
      <c r="L215" s="410"/>
      <c r="M215" s="410"/>
      <c r="N215" s="410"/>
    </row>
    <row r="216" spans="1:14">
      <c r="A216" s="223"/>
      <c r="B216" s="187"/>
      <c r="C216" s="187"/>
      <c r="D216" s="187"/>
      <c r="E216" s="187"/>
      <c r="F216" s="187"/>
      <c r="G216" s="187"/>
      <c r="H216" s="187"/>
      <c r="I216" s="187"/>
      <c r="J216" s="187"/>
      <c r="K216" s="187"/>
      <c r="L216" s="187"/>
      <c r="M216" s="187"/>
      <c r="N216" s="222"/>
    </row>
    <row r="217" spans="1:14">
      <c r="A217" s="223"/>
      <c r="B217" s="187"/>
      <c r="C217" s="187"/>
      <c r="D217" s="187"/>
      <c r="E217" s="187"/>
      <c r="F217" s="187"/>
      <c r="G217" s="187"/>
      <c r="H217" s="187"/>
      <c r="I217" s="187"/>
      <c r="J217" s="187"/>
      <c r="K217" s="187"/>
      <c r="L217" s="187"/>
      <c r="M217" s="187"/>
      <c r="N217" s="222"/>
    </row>
    <row r="218" spans="1:14">
      <c r="A218" s="220" t="s">
        <v>3</v>
      </c>
      <c r="B218" s="410" t="s">
        <v>302</v>
      </c>
      <c r="C218" s="410"/>
      <c r="D218" s="410" t="s">
        <v>303</v>
      </c>
      <c r="E218" s="410"/>
      <c r="F218" s="410"/>
      <c r="G218" s="410"/>
      <c r="H218" s="410"/>
      <c r="I218" s="410"/>
      <c r="J218" s="410"/>
      <c r="K218" s="410"/>
      <c r="L218" s="410"/>
      <c r="M218" s="410"/>
      <c r="N218" s="410"/>
    </row>
    <row r="219" spans="1:14">
      <c r="A219" s="221"/>
      <c r="B219" s="232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1"/>
    </row>
    <row r="220" spans="1:14">
      <c r="A220" s="223"/>
      <c r="B220" s="187"/>
      <c r="C220" s="187"/>
      <c r="D220" s="187"/>
      <c r="E220" s="187"/>
      <c r="F220" s="187"/>
      <c r="G220" s="187"/>
      <c r="H220" s="187"/>
      <c r="I220" s="187"/>
      <c r="J220" s="187"/>
      <c r="K220" s="187"/>
      <c r="L220" s="187"/>
      <c r="M220" s="187"/>
      <c r="N220" s="222"/>
    </row>
    <row r="221" spans="1:14">
      <c r="A221" s="220" t="s">
        <v>4</v>
      </c>
      <c r="B221" s="410" t="s">
        <v>304</v>
      </c>
      <c r="C221" s="410"/>
      <c r="D221" s="410" t="s">
        <v>305</v>
      </c>
      <c r="E221" s="410"/>
      <c r="F221" s="410"/>
      <c r="G221" s="410"/>
      <c r="H221" s="410"/>
      <c r="I221" s="410"/>
      <c r="J221" s="410"/>
      <c r="K221" s="410"/>
      <c r="L221" s="410"/>
      <c r="M221" s="410"/>
      <c r="N221" s="410"/>
    </row>
    <row r="222" spans="1:14">
      <c r="A222" s="221"/>
      <c r="B222" s="232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1"/>
    </row>
    <row r="223" spans="1:14">
      <c r="A223" s="223"/>
      <c r="B223" s="187"/>
      <c r="C223" s="187"/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222"/>
    </row>
    <row r="224" spans="1:14">
      <c r="A224" s="220" t="s">
        <v>71</v>
      </c>
      <c r="B224" s="410" t="s">
        <v>306</v>
      </c>
      <c r="C224" s="410"/>
      <c r="D224" s="410" t="s">
        <v>307</v>
      </c>
      <c r="E224" s="410"/>
      <c r="F224" s="410"/>
      <c r="G224" s="410"/>
      <c r="H224" s="410"/>
      <c r="I224" s="410"/>
      <c r="J224" s="410"/>
      <c r="K224" s="410"/>
      <c r="L224" s="410"/>
      <c r="M224" s="410"/>
      <c r="N224" s="410"/>
    </row>
    <row r="225" spans="1:14">
      <c r="A225" s="221"/>
      <c r="B225" s="232"/>
      <c r="C225" s="230"/>
      <c r="D225" s="230"/>
      <c r="E225" s="230"/>
      <c r="F225" s="230"/>
      <c r="G225" s="230"/>
      <c r="H225" s="230"/>
      <c r="I225" s="230"/>
      <c r="J225" s="230"/>
      <c r="K225" s="230"/>
      <c r="L225" s="230"/>
      <c r="M225" s="230"/>
      <c r="N225" s="231"/>
    </row>
    <row r="226" spans="1:14">
      <c r="A226" s="223"/>
      <c r="B226" s="187"/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222"/>
    </row>
    <row r="227" spans="1:14">
      <c r="A227" s="220"/>
      <c r="B227" s="410" t="s">
        <v>225</v>
      </c>
      <c r="C227" s="410"/>
      <c r="D227" s="410" t="s">
        <v>308</v>
      </c>
      <c r="E227" s="410"/>
      <c r="F227" s="410"/>
      <c r="G227" s="410"/>
      <c r="H227" s="410"/>
      <c r="I227" s="410"/>
      <c r="J227" s="410"/>
      <c r="K227" s="410"/>
      <c r="L227" s="410"/>
      <c r="M227" s="410"/>
      <c r="N227" s="410"/>
    </row>
    <row r="228" spans="1:14">
      <c r="A228" s="221"/>
      <c r="B228" s="232"/>
      <c r="C228" s="230"/>
      <c r="D228" s="230"/>
      <c r="E228" s="230"/>
      <c r="F228" s="230"/>
      <c r="G228" s="230"/>
      <c r="H228" s="230"/>
      <c r="I228" s="230"/>
      <c r="J228" s="230"/>
      <c r="K228" s="230"/>
      <c r="L228" s="230"/>
      <c r="M228" s="230"/>
      <c r="N228" s="231"/>
    </row>
    <row r="229" spans="1:14">
      <c r="A229" s="223"/>
      <c r="B229" s="187"/>
      <c r="C229" s="187"/>
      <c r="D229" s="187"/>
      <c r="E229" s="187"/>
      <c r="F229" s="187"/>
      <c r="G229" s="187"/>
      <c r="H229" s="187"/>
      <c r="I229" s="187"/>
      <c r="J229" s="187"/>
      <c r="K229" s="187"/>
      <c r="L229" s="187"/>
      <c r="M229" s="187"/>
      <c r="N229" s="222"/>
    </row>
    <row r="230" spans="1:14">
      <c r="A230" s="220" t="s">
        <v>72</v>
      </c>
      <c r="B230" s="410" t="s">
        <v>309</v>
      </c>
      <c r="C230" s="410"/>
      <c r="D230" s="410" t="s">
        <v>310</v>
      </c>
      <c r="E230" s="410"/>
      <c r="F230" s="410"/>
      <c r="G230" s="410"/>
      <c r="H230" s="410"/>
      <c r="I230" s="410"/>
      <c r="J230" s="410"/>
      <c r="K230" s="410"/>
      <c r="L230" s="410"/>
      <c r="M230" s="410"/>
      <c r="N230" s="410"/>
    </row>
    <row r="231" spans="1:14">
      <c r="A231" s="223"/>
      <c r="B231" s="187"/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222"/>
    </row>
    <row r="232" spans="1:14">
      <c r="A232" s="223"/>
      <c r="B232" s="187"/>
      <c r="C232" s="187"/>
      <c r="D232" s="187"/>
      <c r="E232" s="187"/>
      <c r="F232" s="187"/>
      <c r="G232" s="187"/>
      <c r="H232" s="187"/>
      <c r="I232" s="187"/>
      <c r="J232" s="187"/>
      <c r="K232" s="187"/>
      <c r="L232" s="187"/>
      <c r="M232" s="187"/>
      <c r="N232" s="222"/>
    </row>
    <row r="233" spans="1:14">
      <c r="A233" s="410" t="s">
        <v>15</v>
      </c>
      <c r="B233" s="410"/>
      <c r="C233" s="410"/>
      <c r="D233" s="410" t="s">
        <v>311</v>
      </c>
      <c r="E233" s="410"/>
      <c r="F233" s="410"/>
      <c r="G233" s="410"/>
      <c r="H233" s="410"/>
      <c r="I233" s="410"/>
      <c r="J233" s="410"/>
      <c r="K233" s="410"/>
      <c r="L233" s="410"/>
      <c r="M233" s="410"/>
      <c r="N233" s="410"/>
    </row>
    <row r="234" spans="1:14">
      <c r="A234" s="223"/>
      <c r="B234" s="187"/>
      <c r="C234" s="187"/>
      <c r="D234" s="187"/>
      <c r="E234" s="187"/>
      <c r="F234" s="187"/>
      <c r="G234" s="187"/>
      <c r="H234" s="187"/>
      <c r="I234" s="187"/>
      <c r="J234" s="187"/>
      <c r="K234" s="187"/>
      <c r="L234" s="187"/>
      <c r="M234" s="187"/>
      <c r="N234" s="222"/>
    </row>
    <row r="235" spans="1:14">
      <c r="A235" s="227"/>
      <c r="B235" s="228"/>
      <c r="C235" s="228"/>
      <c r="D235" s="228"/>
      <c r="E235" s="228"/>
      <c r="F235" s="228"/>
      <c r="G235" s="228"/>
      <c r="H235" s="228"/>
      <c r="I235" s="228"/>
      <c r="J235" s="228"/>
      <c r="K235" s="228"/>
      <c r="L235" s="228"/>
      <c r="M235" s="228"/>
      <c r="N235" s="229"/>
    </row>
  </sheetData>
  <mergeCells count="154">
    <mergeCell ref="A9:C9"/>
    <mergeCell ref="D9:N9"/>
    <mergeCell ref="A13:N13"/>
    <mergeCell ref="A14:C14"/>
    <mergeCell ref="D14:N14"/>
    <mergeCell ref="B15:C15"/>
    <mergeCell ref="D15:N15"/>
    <mergeCell ref="A2:N2"/>
    <mergeCell ref="A3:C3"/>
    <mergeCell ref="D3:N3"/>
    <mergeCell ref="B4:C4"/>
    <mergeCell ref="D4:N4"/>
    <mergeCell ref="B7:C7"/>
    <mergeCell ref="D7:N7"/>
    <mergeCell ref="A31:C31"/>
    <mergeCell ref="D31:N31"/>
    <mergeCell ref="A34:N34"/>
    <mergeCell ref="A35:C35"/>
    <mergeCell ref="D35:N35"/>
    <mergeCell ref="B36:C36"/>
    <mergeCell ref="D36:N36"/>
    <mergeCell ref="B20:C20"/>
    <mergeCell ref="D20:N20"/>
    <mergeCell ref="A25:C25"/>
    <mergeCell ref="D25:N25"/>
    <mergeCell ref="B28:C28"/>
    <mergeCell ref="D28:N28"/>
    <mergeCell ref="B48:C48"/>
    <mergeCell ref="D48:N48"/>
    <mergeCell ref="B51:C51"/>
    <mergeCell ref="D51:N51"/>
    <mergeCell ref="B54:C54"/>
    <mergeCell ref="D54:N54"/>
    <mergeCell ref="B39:C39"/>
    <mergeCell ref="D39:N39"/>
    <mergeCell ref="B42:C42"/>
    <mergeCell ref="D42:N42"/>
    <mergeCell ref="B45:C45"/>
    <mergeCell ref="D45:N45"/>
    <mergeCell ref="B65:C65"/>
    <mergeCell ref="D65:N65"/>
    <mergeCell ref="B68:C68"/>
    <mergeCell ref="D68:N68"/>
    <mergeCell ref="B71:C71"/>
    <mergeCell ref="D71:N71"/>
    <mergeCell ref="B57:C57"/>
    <mergeCell ref="D57:N57"/>
    <mergeCell ref="A60:C60"/>
    <mergeCell ref="D60:N60"/>
    <mergeCell ref="A63:N63"/>
    <mergeCell ref="A64:C64"/>
    <mergeCell ref="D64:N64"/>
    <mergeCell ref="B81:C81"/>
    <mergeCell ref="D81:N81"/>
    <mergeCell ref="B84:C84"/>
    <mergeCell ref="D84:N84"/>
    <mergeCell ref="A87:C87"/>
    <mergeCell ref="D87:N87"/>
    <mergeCell ref="A73:C73"/>
    <mergeCell ref="D73:N73"/>
    <mergeCell ref="A76:N76"/>
    <mergeCell ref="A77:C77"/>
    <mergeCell ref="D77:N77"/>
    <mergeCell ref="B78:C78"/>
    <mergeCell ref="D78:N78"/>
    <mergeCell ref="B99:C99"/>
    <mergeCell ref="D99:N99"/>
    <mergeCell ref="B102:C102"/>
    <mergeCell ref="D102:N102"/>
    <mergeCell ref="B105:C105"/>
    <mergeCell ref="D105:N105"/>
    <mergeCell ref="A90:N90"/>
    <mergeCell ref="A91:C91"/>
    <mergeCell ref="D91:N91"/>
    <mergeCell ref="B92:C92"/>
    <mergeCell ref="D92:N92"/>
    <mergeCell ref="B96:C96"/>
    <mergeCell ref="D96:N96"/>
    <mergeCell ref="A118:C118"/>
    <mergeCell ref="D118:N118"/>
    <mergeCell ref="A121:N121"/>
    <mergeCell ref="A122:C122"/>
    <mergeCell ref="D122:N122"/>
    <mergeCell ref="B123:C123"/>
    <mergeCell ref="D123:N123"/>
    <mergeCell ref="B109:C109"/>
    <mergeCell ref="D109:N109"/>
    <mergeCell ref="B112:C112"/>
    <mergeCell ref="D112:N112"/>
    <mergeCell ref="B115:C115"/>
    <mergeCell ref="D115:N115"/>
    <mergeCell ref="B140:C140"/>
    <mergeCell ref="D140:N140"/>
    <mergeCell ref="B146:C146"/>
    <mergeCell ref="D146:N146"/>
    <mergeCell ref="B149:C149"/>
    <mergeCell ref="D149:N149"/>
    <mergeCell ref="B127:C127"/>
    <mergeCell ref="D127:N127"/>
    <mergeCell ref="B131:C131"/>
    <mergeCell ref="D131:N131"/>
    <mergeCell ref="B136:C136"/>
    <mergeCell ref="D136:N136"/>
    <mergeCell ref="B161:C161"/>
    <mergeCell ref="D161:N161"/>
    <mergeCell ref="B165:C165"/>
    <mergeCell ref="D165:N165"/>
    <mergeCell ref="B169:C169"/>
    <mergeCell ref="D169:N169"/>
    <mergeCell ref="A152:C152"/>
    <mergeCell ref="D152:N152"/>
    <mergeCell ref="A155:N155"/>
    <mergeCell ref="A156:C156"/>
    <mergeCell ref="D156:N156"/>
    <mergeCell ref="B157:C157"/>
    <mergeCell ref="D157:N157"/>
    <mergeCell ref="B181:C181"/>
    <mergeCell ref="D181:N181"/>
    <mergeCell ref="B185:C185"/>
    <mergeCell ref="D185:N185"/>
    <mergeCell ref="B198:C198"/>
    <mergeCell ref="D198:N198"/>
    <mergeCell ref="A172:C172"/>
    <mergeCell ref="D172:N172"/>
    <mergeCell ref="A175:N175"/>
    <mergeCell ref="A176:C176"/>
    <mergeCell ref="D176:N176"/>
    <mergeCell ref="B177:C177"/>
    <mergeCell ref="D177:N177"/>
    <mergeCell ref="A210:N210"/>
    <mergeCell ref="A211:C211"/>
    <mergeCell ref="D211:N211"/>
    <mergeCell ref="B212:C212"/>
    <mergeCell ref="D212:N212"/>
    <mergeCell ref="B215:C215"/>
    <mergeCell ref="D215:N215"/>
    <mergeCell ref="B201:C201"/>
    <mergeCell ref="D201:N201"/>
    <mergeCell ref="B204:C204"/>
    <mergeCell ref="D204:N204"/>
    <mergeCell ref="A207:C207"/>
    <mergeCell ref="D207:N207"/>
    <mergeCell ref="B227:C227"/>
    <mergeCell ref="D227:N227"/>
    <mergeCell ref="B230:C230"/>
    <mergeCell ref="D230:N230"/>
    <mergeCell ref="A233:C233"/>
    <mergeCell ref="D233:N233"/>
    <mergeCell ref="B218:C218"/>
    <mergeCell ref="D218:N218"/>
    <mergeCell ref="B221:C221"/>
    <mergeCell ref="D221:N221"/>
    <mergeCell ref="B224:C224"/>
    <mergeCell ref="D224:N22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Modelo de Proposta de Preços</vt:lpstr>
      <vt:lpstr>MOTORISTA</vt:lpstr>
      <vt:lpstr>ALMOXERIFE</vt:lpstr>
      <vt:lpstr>CARREGADOR.MOVEIS</vt:lpstr>
      <vt:lpstr>UNIFORMES</vt:lpstr>
      <vt:lpstr>EPI</vt:lpstr>
      <vt:lpstr>MEMORIAL DE CAL</vt:lpstr>
      <vt:lpstr>'Modelo de Proposta de Preços'!Area_de_impressao</vt:lpstr>
    </vt:vector>
  </TitlesOfParts>
  <Company>BNDES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Couto Silva</dc:creator>
  <cp:lastModifiedBy>Windows User</cp:lastModifiedBy>
  <cp:lastPrinted>2019-10-23T18:41:46Z</cp:lastPrinted>
  <dcterms:created xsi:type="dcterms:W3CDTF">2018-12-11T19:55:53Z</dcterms:created>
  <dcterms:modified xsi:type="dcterms:W3CDTF">2019-10-23T18:41:52Z</dcterms:modified>
</cp:coreProperties>
</file>